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035" windowHeight="9660" activeTab="0"/>
  </bookViews>
  <sheets>
    <sheet name="Result 1" sheetId="1" r:id="rId1"/>
    <sheet name="Comparison" sheetId="2" r:id="rId2"/>
  </sheets>
  <definedNames/>
  <calcPr fullCalcOnLoad="1"/>
</workbook>
</file>

<file path=xl/sharedStrings.xml><?xml version="1.0" encoding="utf-8"?>
<sst xmlns="http://schemas.openxmlformats.org/spreadsheetml/2006/main" count="852" uniqueCount="465">
  <si>
    <t>File Name</t>
  </si>
  <si>
    <t>PCMark04</t>
  </si>
  <si>
    <t>Version</t>
  </si>
  <si>
    <t>1.2.0</t>
  </si>
  <si>
    <t>HDD drive</t>
  </si>
  <si>
    <t>C:</t>
  </si>
  <si>
    <t>System Suite run optimized</t>
  </si>
  <si>
    <t>Yes</t>
  </si>
  <si>
    <t>CPU Suite run optimized</t>
  </si>
  <si>
    <t>PCMark</t>
  </si>
  <si>
    <t>CPU</t>
  </si>
  <si>
    <t>Memory</t>
  </si>
  <si>
    <t>Graphics</t>
  </si>
  <si>
    <t>HDD</t>
  </si>
  <si>
    <t>File Compression</t>
  </si>
  <si>
    <t>File Encryption</t>
  </si>
  <si>
    <t>File Decompression</t>
  </si>
  <si>
    <t>Image Processing</t>
  </si>
  <si>
    <t>Virus Scanning</t>
  </si>
  <si>
    <t>Grammar Check</t>
  </si>
  <si>
    <t>File Decryption</t>
  </si>
  <si>
    <t>Audio Conversion</t>
  </si>
  <si>
    <t>Web Page Rendering</t>
  </si>
  <si>
    <t>WMV Video Compression</t>
  </si>
  <si>
    <t>DivX Video Compression</t>
  </si>
  <si>
    <t>Physics Calculation and 3D</t>
  </si>
  <si>
    <t>Graphics Memory - 64 lines</t>
  </si>
  <si>
    <t>Raw Block Read - 8 MB</t>
  </si>
  <si>
    <t>Raw Block Read - 4 MB</t>
  </si>
  <si>
    <t>Raw Block Read - 192 KB</t>
  </si>
  <si>
    <t>Raw Block Read - 4 KB</t>
  </si>
  <si>
    <t>Raw Block Write - 8 MB</t>
  </si>
  <si>
    <t>Raw Block Write - 4 MB</t>
  </si>
  <si>
    <t>Raw Block Write - 192 KB</t>
  </si>
  <si>
    <t>Raw Block Write - 4 KB</t>
  </si>
  <si>
    <t>Raw Block Copy - 8 MB</t>
  </si>
  <si>
    <t>Raw Block Copy - 4 MB</t>
  </si>
  <si>
    <t>Raw Block Copy - 192 KB</t>
  </si>
  <si>
    <t>Raw Block Copy - 4 KB</t>
  </si>
  <si>
    <t>Random Access - 8 MB</t>
  </si>
  <si>
    <t>Random Access - 4 MB</t>
  </si>
  <si>
    <t>Random Access - 192 KB</t>
  </si>
  <si>
    <t>Random Access - 4 KB</t>
  </si>
  <si>
    <t>Transparent Windows</t>
  </si>
  <si>
    <t>Graphics Memory - 16 lines</t>
  </si>
  <si>
    <t>Graphics Memory - 32 lines</t>
  </si>
  <si>
    <t>3D - Fill Rate Single Texturing</t>
  </si>
  <si>
    <t>3D - Fill Rate Multitexturing</t>
  </si>
  <si>
    <t>3D - Polygon Throughput Single Light</t>
  </si>
  <si>
    <t>3D - Polygon Throughput Multiple Lights</t>
  </si>
  <si>
    <t>XP Startup</t>
  </si>
  <si>
    <t>Application Loading</t>
  </si>
  <si>
    <t>File Copying</t>
  </si>
  <si>
    <t>General HDD Usage</t>
  </si>
  <si>
    <t>System Info</t>
  </si>
  <si>
    <t>CPU Info</t>
  </si>
  <si>
    <t>Central Processing Unit</t>
  </si>
  <si>
    <t>Manufacturer</t>
  </si>
  <si>
    <t>Intel</t>
  </si>
  <si>
    <t>Family</t>
  </si>
  <si>
    <t>Genuine Intel(R) CPU T2250 @ 1.73GHz</t>
  </si>
  <si>
    <t>Internal Clock</t>
  </si>
  <si>
    <t>Internal Clock Maximum</t>
  </si>
  <si>
    <t>External Clock</t>
  </si>
  <si>
    <t>Socket Designation</t>
  </si>
  <si>
    <t>U2E1</t>
  </si>
  <si>
    <t>Type</t>
  </si>
  <si>
    <t>Central</t>
  </si>
  <si>
    <t>Upgrade</t>
  </si>
  <si>
    <t>ZIF Socket</t>
  </si>
  <si>
    <t>HyperThreadingTechnology</t>
  </si>
  <si>
    <t>Available - 2 Logical Processors</t>
  </si>
  <si>
    <t>Capabilities</t>
  </si>
  <si>
    <t>MMX, CMov, RDTSC, SSE, SSE2</t>
  </si>
  <si>
    <t>Caches</t>
  </si>
  <si>
    <t>Level</t>
  </si>
  <si>
    <t>Capacity</t>
  </si>
  <si>
    <t>Type Details</t>
  </si>
  <si>
    <t>Error Correction Type</t>
  </si>
  <si>
    <t>Associativity</t>
  </si>
  <si>
    <t>Write Back, Internal</t>
  </si>
  <si>
    <t>Asynchronous, Burst, Pipeline Burst</t>
  </si>
  <si>
    <t xml:space="preserve"> </t>
  </si>
  <si>
    <t>Write Back, External</t>
  </si>
  <si>
    <t>CPUIDs</t>
  </si>
  <si>
    <t>EAX</t>
  </si>
  <si>
    <t>EBX</t>
  </si>
  <si>
    <t>ECX</t>
  </si>
  <si>
    <t>EDX</t>
  </si>
  <si>
    <t>Order</t>
  </si>
  <si>
    <t>0x0000000a</t>
  </si>
  <si>
    <t>0x756e6547</t>
  </si>
  <si>
    <t>0x6c65746e</t>
  </si>
  <si>
    <t>0x49656e69</t>
  </si>
  <si>
    <t>0x000006e8</t>
  </si>
  <si>
    <t>0x01020800</t>
  </si>
  <si>
    <t>0x0000c189</t>
  </si>
  <si>
    <t>0xbfe9fbff</t>
  </si>
  <si>
    <t>0x02b3b001</t>
  </si>
  <si>
    <t>0x000000f0</t>
  </si>
  <si>
    <t>0x00000000</t>
  </si>
  <si>
    <t>0x2c04307d</t>
  </si>
  <si>
    <t>0x04000121</t>
  </si>
  <si>
    <t>0x01c0003f</t>
  </si>
  <si>
    <t>0x0000003f</t>
  </si>
  <si>
    <t>0x00000001</t>
  </si>
  <si>
    <t>0x00000040</t>
  </si>
  <si>
    <t>0x00000003</t>
  </si>
  <si>
    <t>0x00022220</t>
  </si>
  <si>
    <t>0x00000002</t>
  </si>
  <si>
    <t>0x07280201</t>
  </si>
  <si>
    <t>Ext CPUIDs</t>
  </si>
  <si>
    <t>0x80000008</t>
  </si>
  <si>
    <t>0x00100000</t>
  </si>
  <si>
    <t>0x20656e69</t>
  </si>
  <si>
    <t>0x65746e49</t>
  </si>
  <si>
    <t>0x2952286c</t>
  </si>
  <si>
    <t>0x55504320</t>
  </si>
  <si>
    <t>0x20202020</t>
  </si>
  <si>
    <t>0x54202020</t>
  </si>
  <si>
    <t>0x30353232</t>
  </si>
  <si>
    <t>0x20402020</t>
  </si>
  <si>
    <t>0x33372e31</t>
  </si>
  <si>
    <t>0x007a4847</t>
  </si>
  <si>
    <t>0x08006040</t>
  </si>
  <si>
    <t>0x00002020</t>
  </si>
  <si>
    <t>DirectX Info</t>
  </si>
  <si>
    <t>9.0c</t>
  </si>
  <si>
    <t>Long Version</t>
  </si>
  <si>
    <t>4.09.00.0904</t>
  </si>
  <si>
    <t>DirectDraw Info</t>
  </si>
  <si>
    <t>5.03.2600.2180</t>
  </si>
  <si>
    <t>Primary Device</t>
  </si>
  <si>
    <t>ATI Mobility Radeon X1400</t>
  </si>
  <si>
    <t>Display Devices</t>
  </si>
  <si>
    <t>Display Device</t>
  </si>
  <si>
    <t>Description</t>
  </si>
  <si>
    <t>ATI Technologies Inc.</t>
  </si>
  <si>
    <t>Total Local Video Memory</t>
  </si>
  <si>
    <t>Total Local Texture Memory</t>
  </si>
  <si>
    <t>Total AGP Memory</t>
  </si>
  <si>
    <t>Driver File</t>
  </si>
  <si>
    <t>ati2dvag.dll</t>
  </si>
  <si>
    <t>Driver Version</t>
  </si>
  <si>
    <t>6.14.10.6618</t>
  </si>
  <si>
    <t>Driver Details</t>
  </si>
  <si>
    <t>8.261-060523a1-033345C</t>
  </si>
  <si>
    <t>Driver Date</t>
  </si>
  <si>
    <t>Driver WHQL Certified</t>
  </si>
  <si>
    <t>Max Texture Width</t>
  </si>
  <si>
    <t>Max Texture Height</t>
  </si>
  <si>
    <t>Max User Clipping Planes</t>
  </si>
  <si>
    <t>Max Active Hardware Lights</t>
  </si>
  <si>
    <t>Max Texture Blending Stages</t>
  </si>
  <si>
    <t>Fixed Function Textures In Single Pass</t>
  </si>
  <si>
    <t>Vertex Shader Version</t>
  </si>
  <si>
    <t>Pixel Shader Version</t>
  </si>
  <si>
    <t>Max Vertex Blend Matrices</t>
  </si>
  <si>
    <t>Max Texture Coordinates</t>
  </si>
  <si>
    <t>PCI</t>
  </si>
  <si>
    <t>Name</t>
  </si>
  <si>
    <t>Vendor ID</t>
  </si>
  <si>
    <t>0x1002</t>
  </si>
  <si>
    <t>Device ID</t>
  </si>
  <si>
    <t>0x7145</t>
  </si>
  <si>
    <t>SubSystem ID</t>
  </si>
  <si>
    <t>0x10b01734</t>
  </si>
  <si>
    <t>Revision ID</t>
  </si>
  <si>
    <t>0x00</t>
  </si>
  <si>
    <t>Texture Formats</t>
  </si>
  <si>
    <t>32-bit ARGB [8888]</t>
  </si>
  <si>
    <t>32-bit RGB [888]</t>
  </si>
  <si>
    <t>16-bit RGB [565]</t>
  </si>
  <si>
    <t>16-bit RGB [555]</t>
  </si>
  <si>
    <t>16-bit ARGB [1555]</t>
  </si>
  <si>
    <t>16-bit ARGB [4444]</t>
  </si>
  <si>
    <t>8-bit A [8]</t>
  </si>
  <si>
    <t>8-bit YUV [800]</t>
  </si>
  <si>
    <t>16-bit AYUV [8800]</t>
  </si>
  <si>
    <t>FourCC [UYVY]</t>
  </si>
  <si>
    <t>FourCC [YUY2]</t>
  </si>
  <si>
    <t>FourCC [DXT1]</t>
  </si>
  <si>
    <t>FourCC [DXT2]</t>
  </si>
  <si>
    <t>FourCC [DXT3]</t>
  </si>
  <si>
    <t>FourCC [DXT4]</t>
  </si>
  <si>
    <t>FourCC [DXT5]</t>
  </si>
  <si>
    <t>AGP Texturing, Hardware Transform and Lighting, Positional Lights, Subpixel Accurate Rasterizing, Stencil Buffers, Range Fog, Table Fog, Vertex Fog, W-Fog, Specular Gouraud Shading, Anisotropic Filtering, Bilinear Filtering, Point Sampling, Trilinear Filtering, Additive Texture Blending, Dot3 Texture Blending, Multiplicative Texture Blending, Subtractive Texture Blending, Environmental Bump Mapping, Environmental Bump Mapping With Luminance, Cube Mapping, Factor Alpha Blending, Vertex Alpha Blending, Texture Alpha Blending, Texture Clamping, Texture Mirroring, Texture Wrapping, Guard Band Support, Mipmap LOD Bias Adjustment, Projected Textures, Volume Textures, Point Primitive Support, Full-Screen Anti-Aliasing, DXT Compressed Textures, Two Sided Stencil Test, Mipmapped Volume Textures, Mipmapped Cube Textures, Texture Border Color, Spherical Mapping, Automatic Mipmap Generation, Hardware Rasterization, Shading, Transform and Lighting, Scissor Test, Legacy Depth Bias</t>
  </si>
  <si>
    <t>VGA Memory Clock</t>
  </si>
  <si>
    <t>VGA Core Clock</t>
  </si>
  <si>
    <t>DirectShow Info</t>
  </si>
  <si>
    <t>6.05.2600.2180</t>
  </si>
  <si>
    <t>Registered DirectShow Filters</t>
  </si>
  <si>
    <t>.RAM file Parser</t>
  </si>
  <si>
    <t>AC3 Parser Filter</t>
  </si>
  <si>
    <t>ACELP.net Sipro Lab Audio Decoder</t>
  </si>
  <si>
    <t>ACM Wrapper</t>
  </si>
  <si>
    <t>ASF ACM Handler</t>
  </si>
  <si>
    <t>ASF DIB Handler</t>
  </si>
  <si>
    <t>ASF DJPEG Handler</t>
  </si>
  <si>
    <t>ASF ICM Handler</t>
  </si>
  <si>
    <t>ASF JPEG Handler</t>
  </si>
  <si>
    <t>ASF URL Handler</t>
  </si>
  <si>
    <t>ASF embedded stuff Handler</t>
  </si>
  <si>
    <t>ASX file Parser</t>
  </si>
  <si>
    <t>ASX v.2 file Parser</t>
  </si>
  <si>
    <t>AVI Decompressor</t>
  </si>
  <si>
    <t>AVI Draw</t>
  </si>
  <si>
    <t>AVI Splitter</t>
  </si>
  <si>
    <t>AVI/WAV File Source</t>
  </si>
  <si>
    <t>Color Space Converter</t>
  </si>
  <si>
    <t>CyberLink Audio Decoder</t>
  </si>
  <si>
    <t>CyberLink AudioCD Filter (PDVD6)</t>
  </si>
  <si>
    <t>CyberLink DVD Navigator (PDVD6)</t>
  </si>
  <si>
    <t>CyberLink Video/SP Decoder</t>
  </si>
  <si>
    <t>DV Muxer</t>
  </si>
  <si>
    <t>DV Source Filter</t>
  </si>
  <si>
    <t>DV Splitter</t>
  </si>
  <si>
    <t>DV Video Decoder</t>
  </si>
  <si>
    <t>Decrypt/Tag</t>
  </si>
  <si>
    <t>Default DirectSound Device</t>
  </si>
  <si>
    <t>Default MidiOut Device</t>
  </si>
  <si>
    <t>File Source (Async.)</t>
  </si>
  <si>
    <t>File Source (Netshow URL)</t>
  </si>
  <si>
    <t>File Source (URL)</t>
  </si>
  <si>
    <t>File stream renderer</t>
  </si>
  <si>
    <t>Indeo audio software</t>
  </si>
  <si>
    <t>Indeo video 4.4 Decompression Filter</t>
  </si>
  <si>
    <t>Indeo video 5.10 Decompression Filter</t>
  </si>
  <si>
    <t>Internal Script Command Renderer</t>
  </si>
  <si>
    <t>Line 21 Decoder</t>
  </si>
  <si>
    <t>Line 21 Decoder 2</t>
  </si>
  <si>
    <t>MIDI Parser</t>
  </si>
  <si>
    <t>MJPEG Decompressor</t>
  </si>
  <si>
    <t>MPEG Audio Decoder</t>
  </si>
  <si>
    <t>MPEG Layer-3 Decoder</t>
  </si>
  <si>
    <t>MPEG Video Decoder</t>
  </si>
  <si>
    <t>MPEG-2 Demultiplexer</t>
  </si>
  <si>
    <t>MPEG-2 Sections and Tables</t>
  </si>
  <si>
    <t>MPEG-2 Splitter</t>
  </si>
  <si>
    <t>MPEG-I Stream Splitter</t>
  </si>
  <si>
    <t>Microsoft MPEG-4 Video Decompressor</t>
  </si>
  <si>
    <t>Microsoft Screen Video Decompressor</t>
  </si>
  <si>
    <t>Microsoft TV Caption Decoder</t>
  </si>
  <si>
    <t>Multi-file Parser</t>
  </si>
  <si>
    <t>NSC file Parser</t>
  </si>
  <si>
    <t>Nero DVD Decoder</t>
  </si>
  <si>
    <t>Nero DVD Navigator</t>
  </si>
  <si>
    <t>Nero Digital Audio Decoder</t>
  </si>
  <si>
    <t>Nero Digital Parser</t>
  </si>
  <si>
    <t>Nero ES Video Reader</t>
  </si>
  <si>
    <t>Nero File Source (Async.)</t>
  </si>
  <si>
    <t>Nero File Source / Splitter</t>
  </si>
  <si>
    <t>Nero QuickTime(tm) Audio Decoder</t>
  </si>
  <si>
    <t>Nero QuickTime(tm) Video Decoder</t>
  </si>
  <si>
    <t>Nero Splitter</t>
  </si>
  <si>
    <t>Nero Vcd Navigator</t>
  </si>
  <si>
    <t>Nero Video Decoder</t>
  </si>
  <si>
    <t>Overlay Mixer2</t>
  </si>
  <si>
    <t>QT Decompressor</t>
  </si>
  <si>
    <t>QuickTime Movie Parser</t>
  </si>
  <si>
    <t>SAMI (CC) Parser</t>
  </si>
  <si>
    <t>VBI Codec</t>
  </si>
  <si>
    <t>VBI Surface Allocator</t>
  </si>
  <si>
    <t>VGA 16 Color Ditherer</t>
  </si>
  <si>
    <t>Video Port Manager</t>
  </si>
  <si>
    <t>Video Renderer</t>
  </si>
  <si>
    <t>WM ASF Reader</t>
  </si>
  <si>
    <t>WM ASF Writer</t>
  </si>
  <si>
    <t>WST Decoder</t>
  </si>
  <si>
    <t>WST Pager</t>
  </si>
  <si>
    <t>WST Renderer</t>
  </si>
  <si>
    <t>Wave Parser</t>
  </si>
  <si>
    <t>Windows Media Audio Decoder</t>
  </si>
  <si>
    <t>Windows Media Multiplexer</t>
  </si>
  <si>
    <t>Windows Media Update Filter</t>
  </si>
  <si>
    <t>Windows Media Video Decoder</t>
  </si>
  <si>
    <t>Windows Media source filter</t>
  </si>
  <si>
    <t>XML Playlist</t>
  </si>
  <si>
    <t>DirectSound Info</t>
  </si>
  <si>
    <t>5.3.2600.2180</t>
  </si>
  <si>
    <t>Speaker Configuration</t>
  </si>
  <si>
    <t>Stereo</t>
  </si>
  <si>
    <t>Speaker Geometry</t>
  </si>
  <si>
    <t>Wide</t>
  </si>
  <si>
    <t>Realtek HD Audio output</t>
  </si>
  <si>
    <t>Sound Devices</t>
  </si>
  <si>
    <t>Memory Info</t>
  </si>
  <si>
    <t>Total Physical Memory</t>
  </si>
  <si>
    <t>Free Physical Memory</t>
  </si>
  <si>
    <t>Total Pagefile Memory</t>
  </si>
  <si>
    <t>Free Pagefile Memory</t>
  </si>
  <si>
    <t>Memory Arrays</t>
  </si>
  <si>
    <t>Memory Array</t>
  </si>
  <si>
    <t>Max Module Capacity</t>
  </si>
  <si>
    <t>Location</t>
  </si>
  <si>
    <t>Use</t>
  </si>
  <si>
    <t>Supported Error DC</t>
  </si>
  <si>
    <t>Supported Speeds</t>
  </si>
  <si>
    <t>Supported Types</t>
  </si>
  <si>
    <t>Supported Voltages</t>
  </si>
  <si>
    <t>Memory Slots</t>
  </si>
  <si>
    <t>Installed Enabled Size</t>
  </si>
  <si>
    <t>Form Factor</t>
  </si>
  <si>
    <t>Frequency</t>
  </si>
  <si>
    <t>Slot</t>
  </si>
  <si>
    <t>Enabled Size</t>
  </si>
  <si>
    <t>Total Bit Width</t>
  </si>
  <si>
    <t>Data Bit Width</t>
  </si>
  <si>
    <t>SODIMM</t>
  </si>
  <si>
    <t>M1</t>
  </si>
  <si>
    <t>&lt;unknown&gt;</t>
  </si>
  <si>
    <t>M2</t>
  </si>
  <si>
    <t>Motherboard Info</t>
  </si>
  <si>
    <t>FUJITSU SIEMENS</t>
  </si>
  <si>
    <t>Model</t>
  </si>
  <si>
    <t>AMILO PI 1536</t>
  </si>
  <si>
    <t>Not Applicable</t>
  </si>
  <si>
    <t>BIOS Vendor</t>
  </si>
  <si>
    <t>BIOS Version</t>
  </si>
  <si>
    <t>PTLTD - 6040000</t>
  </si>
  <si>
    <t>BIOS Release Date</t>
  </si>
  <si>
    <t>BIOS Properties</t>
  </si>
  <si>
    <t>Plug and Play, Flash, AGP</t>
  </si>
  <si>
    <t>Card Slots</t>
  </si>
  <si>
    <t>Designation</t>
  </si>
  <si>
    <t>Characteristics</t>
  </si>
  <si>
    <t>Data Bus Width</t>
  </si>
  <si>
    <t>Details</t>
  </si>
  <si>
    <t>Device Class</t>
  </si>
  <si>
    <t>IRQ</t>
  </si>
  <si>
    <t>PCI-1</t>
  </si>
  <si>
    <t>Available, Long</t>
  </si>
  <si>
    <t>0x0000</t>
  </si>
  <si>
    <t>PCI-2</t>
  </si>
  <si>
    <t>PCI-3</t>
  </si>
  <si>
    <t>PCI-4</t>
  </si>
  <si>
    <t>PCI-5</t>
  </si>
  <si>
    <t>PCI-6</t>
  </si>
  <si>
    <t>In Use, Long</t>
  </si>
  <si>
    <t>Display Adapter</t>
  </si>
  <si>
    <t>8.261.0.0</t>
  </si>
  <si>
    <t>PCI-7</t>
  </si>
  <si>
    <t>PCI-8</t>
  </si>
  <si>
    <t>AGP</t>
  </si>
  <si>
    <t>System Devices</t>
  </si>
  <si>
    <t>Intel(R) 82801 PCI Bridge - 2448</t>
  </si>
  <si>
    <t>0x8086</t>
  </si>
  <si>
    <t>0x2448</t>
  </si>
  <si>
    <t>0xe2</t>
  </si>
  <si>
    <t>Mobile Intel(R) 955XM/945GM/PM/GMS/940GML Express Processor to DRAM Controller 27A0</t>
  </si>
  <si>
    <t>0x27a0</t>
  </si>
  <si>
    <t>0x03</t>
  </si>
  <si>
    <t>Mobile Intel(R) 955XM/945GM/PM/GMS/940GML Express PCI Express Root Port - 27A1</t>
  </si>
  <si>
    <t>0x27a1</t>
  </si>
  <si>
    <t>Intel(R) 82801GBM (ICH7-M) LPC Interface Controller - 27B9</t>
  </si>
  <si>
    <t>0x27b9</t>
  </si>
  <si>
    <t>0x02</t>
  </si>
  <si>
    <t>Intel(R) 82801G (ICH7 Family) PCI Express Root Port - 27D0</t>
  </si>
  <si>
    <t>0x27d0</t>
  </si>
  <si>
    <t>Intel(R) 82801G (ICH7 Family) PCI Express Root Port - 27D4</t>
  </si>
  <si>
    <t>0x27d4</t>
  </si>
  <si>
    <t>Microsoft</t>
  </si>
  <si>
    <t>Microsoft UAA Bus Driver for High Definition Audio</t>
  </si>
  <si>
    <t>0x27d8</t>
  </si>
  <si>
    <t>Intel(R) 82801G (ICH7 Family) SMBus Controller - 27DA</t>
  </si>
  <si>
    <t>0x27da</t>
  </si>
  <si>
    <t>Revision</t>
  </si>
  <si>
    <t>Rate</t>
  </si>
  <si>
    <t>Available Rate</t>
  </si>
  <si>
    <t>Selected Rate</t>
  </si>
  <si>
    <t>Aperture Size</t>
  </si>
  <si>
    <t>Sideband Addressing</t>
  </si>
  <si>
    <t>not supported</t>
  </si>
  <si>
    <t>Fast Write</t>
  </si>
  <si>
    <t>Monitor Info</t>
  </si>
  <si>
    <t>Monitors</t>
  </si>
  <si>
    <t>Max Width</t>
  </si>
  <si>
    <t>Max Height</t>
  </si>
  <si>
    <t>Default Monitor</t>
  </si>
  <si>
    <t>(Standard monitor types)</t>
  </si>
  <si>
    <t>Plug and Play Monitor</t>
  </si>
  <si>
    <t>Generic Television</t>
  </si>
  <si>
    <t>Power Supply Info</t>
  </si>
  <si>
    <t>Batteries</t>
  </si>
  <si>
    <t>Battery</t>
  </si>
  <si>
    <t>AMILO PI 1536?????</t>
  </si>
  <si>
    <t>Chemistry</t>
  </si>
  <si>
    <t>Lithium-ion</t>
  </si>
  <si>
    <t>Design Capacity</t>
  </si>
  <si>
    <t>Design Voltage</t>
  </si>
  <si>
    <t>Operating System Info</t>
  </si>
  <si>
    <t>Operating System</t>
  </si>
  <si>
    <t>Microsoft Windows XP</t>
  </si>
  <si>
    <t>5.1.2600</t>
  </si>
  <si>
    <t>Service Pack</t>
  </si>
  <si>
    <t>Service Pack 2</t>
  </si>
  <si>
    <t>Locale</t>
  </si>
  <si>
    <t>RU</t>
  </si>
  <si>
    <t>Desktop Width</t>
  </si>
  <si>
    <t>Desktop Height</t>
  </si>
  <si>
    <t>Desktop BPP</t>
  </si>
  <si>
    <t>Applications</t>
  </si>
  <si>
    <t>Processes</t>
  </si>
  <si>
    <t>PID</t>
  </si>
  <si>
    <t>Memory Usage</t>
  </si>
  <si>
    <t>Idle</t>
  </si>
  <si>
    <t>System</t>
  </si>
  <si>
    <t>smss.exe</t>
  </si>
  <si>
    <t>csrss.exe</t>
  </si>
  <si>
    <t>winlogon.exe</t>
  </si>
  <si>
    <t>services.exe</t>
  </si>
  <si>
    <t>lsass.exe</t>
  </si>
  <si>
    <t>ati2evxx.exe</t>
  </si>
  <si>
    <t>svchost.exe</t>
  </si>
  <si>
    <t>spoolsv.exe</t>
  </si>
  <si>
    <t>explorer.exe</t>
  </si>
  <si>
    <t>ehtray.exe</t>
  </si>
  <si>
    <t>CLI.exe</t>
  </si>
  <si>
    <t>RTHDCPL.EXE</t>
  </si>
  <si>
    <t>sm56hlpr.exe</t>
  </si>
  <si>
    <t>PDVDServ.exe</t>
  </si>
  <si>
    <t>ctfmon.exe</t>
  </si>
  <si>
    <t>ehrecvr.exe</t>
  </si>
  <si>
    <t>ehSched.exe</t>
  </si>
  <si>
    <t>Msmsgs.exe</t>
  </si>
  <si>
    <t>StarWindService.exe</t>
  </si>
  <si>
    <t>mcrdsvc.exe</t>
  </si>
  <si>
    <t>dllhost.exe</t>
  </si>
  <si>
    <t>wscntfy.exe</t>
  </si>
  <si>
    <t>ehmsas.exe</t>
  </si>
  <si>
    <t>alg.exe</t>
  </si>
  <si>
    <t>PCMark04.exe</t>
  </si>
  <si>
    <t>wmiprvse.exe</t>
  </si>
  <si>
    <t>Logical Drives</t>
  </si>
  <si>
    <t>Drive Letter</t>
  </si>
  <si>
    <t>Label</t>
  </si>
  <si>
    <t>Available</t>
  </si>
  <si>
    <t>N01615</t>
  </si>
  <si>
    <t>Hard Disk</t>
  </si>
  <si>
    <t>D:</t>
  </si>
  <si>
    <t>CD-ROM</t>
  </si>
  <si>
    <t>E:</t>
  </si>
  <si>
    <t>NFSMW_DISC1</t>
  </si>
  <si>
    <t>Hard Disk Info</t>
  </si>
  <si>
    <t>Hard Disk Drives</t>
  </si>
  <si>
    <t>Hard Disk Drive</t>
  </si>
  <si>
    <t>WDC WD1200BEVS-07LAT0</t>
  </si>
  <si>
    <t>(Standard disk drives)</t>
  </si>
  <si>
    <t>Interface Type</t>
  </si>
  <si>
    <t>IDE</t>
  </si>
  <si>
    <t>Drive Letters</t>
  </si>
  <si>
    <t>PCMark04 Results</t>
  </si>
  <si>
    <t>Result 1</t>
  </si>
  <si>
    <t>PCMarks</t>
  </si>
  <si>
    <t>MB/s</t>
  </si>
  <si>
    <t>MPixels/s</t>
  </si>
  <si>
    <t>KB/s</t>
  </si>
  <si>
    <t>Pages/s</t>
  </si>
  <si>
    <t>FPS</t>
  </si>
  <si>
    <t>Windows/s</t>
  </si>
  <si>
    <t>MTexels/s</t>
  </si>
  <si>
    <t>MTriangles/s</t>
  </si>
  <si>
    <t>MHz</t>
  </si>
  <si>
    <t>Hz</t>
  </si>
  <si>
    <t>MB</t>
  </si>
</sst>
</file>

<file path=xl/styles.xml><?xml version="1.0" encoding="utf-8"?>
<styleSheet xmlns="http://schemas.openxmlformats.org/spreadsheetml/2006/main">
  <numFmts count="8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5116 PCMarks&quot;"/>
    <numFmt numFmtId="165" formatCode="0.0&quot; &quot;"/>
    <numFmt numFmtId="166" formatCode="0.0&quot; MB/s&quot;"/>
    <numFmt numFmtId="167" formatCode="0.0&quot; MPixels/s&quot;"/>
    <numFmt numFmtId="168" formatCode="0.0&quot; KB/s&quot;"/>
    <numFmt numFmtId="169" formatCode="0.0&quot; Pages/s&quot;"/>
    <numFmt numFmtId="170" formatCode="0.0&quot; FPS&quot;"/>
    <numFmt numFmtId="171" formatCode="0.0&quot; Windows/s&quot;"/>
    <numFmt numFmtId="172" formatCode="0.0&quot; MTexels/s&quot;"/>
    <numFmt numFmtId="173" formatCode="0.0&quot; MTriangles/s&quot;"/>
    <numFmt numFmtId="174" formatCode="0.0,,&quot; MHz&quot;"/>
    <numFmt numFmtId="175" formatCode="0.0&quot; Hz&quot;"/>
    <numFmt numFmtId="176" formatCode="&quot;16 KB&quot;"/>
    <numFmt numFmtId="177" formatCode="&quot;2048 KB&quot;"/>
    <numFmt numFmtId="178" formatCode="&quot;256 MB&quot;"/>
    <numFmt numFmtId="179" formatCode="&quot;246 MB&quot;"/>
    <numFmt numFmtId="180" formatCode="&quot;4096 px&quot;"/>
    <numFmt numFmtId="181" formatCode="&quot;1022 MB&quot;"/>
    <numFmt numFmtId="182" formatCode="&quot;733 MB&quot;"/>
    <numFmt numFmtId="183" formatCode="&quot;2458 MB&quot;"/>
    <numFmt numFmtId="184" formatCode="&quot;1989 MB&quot;"/>
    <numFmt numFmtId="185" formatCode="&quot;3072 MB&quot;"/>
    <numFmt numFmtId="186" formatCode="&quot;512 MB&quot;"/>
    <numFmt numFmtId="187" formatCode="&quot;32 b&quot;"/>
    <numFmt numFmtId="188" formatCode="&quot;0 b&quot;"/>
    <numFmt numFmtId="189" formatCode="&quot;0 px&quot;"/>
    <numFmt numFmtId="190" formatCode="&quot;1600 px&quot;"/>
    <numFmt numFmtId="191" formatCode="&quot;1200 px&quot;"/>
    <numFmt numFmtId="192" formatCode="&quot;640 px&quot;"/>
    <numFmt numFmtId="193" formatCode="&quot;480 px&quot;"/>
    <numFmt numFmtId="194" formatCode="&quot;4 Ah&quot;"/>
    <numFmt numFmtId="195" formatCode="&quot;13 V&quot;"/>
    <numFmt numFmtId="196" formatCode="&quot;1280 px&quot;"/>
    <numFmt numFmtId="197" formatCode="&quot;800 px&quot;"/>
    <numFmt numFmtId="198" formatCode="&quot;28 KB&quot;"/>
    <numFmt numFmtId="199" formatCode="&quot;236 KB&quot;"/>
    <numFmt numFmtId="200" formatCode="&quot;260 KB&quot;"/>
    <numFmt numFmtId="201" formatCode="&quot;2872 KB&quot;"/>
    <numFmt numFmtId="202" formatCode="&quot;2856 KB&quot;"/>
    <numFmt numFmtId="203" formatCode="&quot;4412 KB&quot;"/>
    <numFmt numFmtId="204" formatCode="&quot;1540 KB&quot;"/>
    <numFmt numFmtId="205" formatCode="&quot;1036 KB&quot;"/>
    <numFmt numFmtId="206" formatCode="&quot;2808 KB&quot;"/>
    <numFmt numFmtId="207" formatCode="&quot;2592 KB&quot;"/>
    <numFmt numFmtId="208" formatCode="&quot;15 MB&quot;"/>
    <numFmt numFmtId="209" formatCode="&quot;1344 KB&quot;"/>
    <numFmt numFmtId="210" formatCode="&quot;1688 KB&quot;"/>
    <numFmt numFmtId="211" formatCode="&quot;2320 KB&quot;"/>
    <numFmt numFmtId="212" formatCode="&quot;2596 KB&quot;"/>
    <numFmt numFmtId="213" formatCode="&quot;14 MB&quot;"/>
    <numFmt numFmtId="214" formatCode="&quot;1072 KB&quot;"/>
    <numFmt numFmtId="215" formatCode="&quot;3524 KB&quot;"/>
    <numFmt numFmtId="216" formatCode="&quot;1556 KB&quot;"/>
    <numFmt numFmtId="217" formatCode="&quot;1124 KB&quot;"/>
    <numFmt numFmtId="218" formatCode="&quot;1236 KB&quot;"/>
    <numFmt numFmtId="219" formatCode="&quot;1408 KB&quot;"/>
    <numFmt numFmtId="220" formatCode="&quot;1308 KB&quot;"/>
    <numFmt numFmtId="221" formatCode="&quot;1472 KB&quot;"/>
    <numFmt numFmtId="222" formatCode="&quot;3020 KB&quot;"/>
    <numFmt numFmtId="223" formatCode="&quot;448 KB&quot;"/>
    <numFmt numFmtId="224" formatCode="&quot;1132 KB&quot;"/>
    <numFmt numFmtId="225" formatCode="&quot;2220 KB&quot;"/>
    <numFmt numFmtId="226" formatCode="&quot;956 KB&quot;"/>
    <numFmt numFmtId="227" formatCode="&quot;724 KB&quot;"/>
    <numFmt numFmtId="228" formatCode="&quot;1288 KB&quot;"/>
    <numFmt numFmtId="229" formatCode="&quot;4140 KB&quot;"/>
    <numFmt numFmtId="230" formatCode="&quot;4660 KB&quot;"/>
    <numFmt numFmtId="231" formatCode="&quot;1660 KB&quot;"/>
    <numFmt numFmtId="232" formatCode="&quot;10 MB&quot;"/>
    <numFmt numFmtId="233" formatCode="&quot;6 MB&quot;"/>
    <numFmt numFmtId="234" formatCode="&quot;112 GB&quot;"/>
    <numFmt numFmtId="235" formatCode="&quot;67 GB&quot;"/>
    <numFmt numFmtId="236" formatCode="&quot;0 B&quot;"/>
    <numFmt numFmtId="237" formatCode="&quot;674 MB&quot;"/>
    <numFmt numFmtId="238" formatCode="0.0"/>
    <numFmt numFmtId="239" formatCode="0.0,,"/>
  </numFmts>
  <fonts count="2">
    <font>
      <sz val="10"/>
      <name val="Arial Cyr"/>
      <family val="0"/>
    </font>
    <font>
      <b/>
      <sz val="10"/>
      <name val="Arial Cyr"/>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1">
    <xf numFmtId="0" fontId="0" fillId="0" borderId="0" xfId="0" applyAlignment="1">
      <alignment/>
    </xf>
    <xf numFmtId="0" fontId="1" fillId="0" borderId="0" xfId="0" applyFont="1" applyAlignment="1">
      <alignment/>
    </xf>
    <xf numFmtId="0" fontId="0" fillId="0" borderId="0" xfId="0" applyAlignment="1">
      <alignment horizontal="right"/>
    </xf>
    <xf numFmtId="164" fontId="0" fillId="0" borderId="0" xfId="0" applyNumberFormat="1" applyAlignment="1">
      <alignment/>
    </xf>
    <xf numFmtId="165" fontId="0" fillId="0" borderId="0" xfId="0" applyNumberFormat="1" applyAlignment="1">
      <alignment/>
    </xf>
    <xf numFmtId="166" fontId="0" fillId="0" borderId="0" xfId="0" applyNumberFormat="1" applyAlignment="1">
      <alignment/>
    </xf>
    <xf numFmtId="167"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170" fontId="0" fillId="0" borderId="0" xfId="0" applyNumberFormat="1" applyAlignment="1">
      <alignment/>
    </xf>
    <xf numFmtId="171" fontId="0" fillId="0" borderId="0" xfId="0" applyNumberFormat="1" applyAlignment="1">
      <alignment/>
    </xf>
    <xf numFmtId="172" fontId="0" fillId="0" borderId="0" xfId="0" applyNumberFormat="1" applyAlignment="1">
      <alignment/>
    </xf>
    <xf numFmtId="173" fontId="0" fillId="0" borderId="0" xfId="0" applyNumberFormat="1" applyAlignment="1">
      <alignment/>
    </xf>
    <xf numFmtId="174" fontId="0" fillId="0" borderId="0" xfId="0" applyNumberFormat="1" applyAlignment="1">
      <alignment/>
    </xf>
    <xf numFmtId="175" fontId="0" fillId="0" borderId="0" xfId="0" applyNumberFormat="1" applyAlignment="1">
      <alignment/>
    </xf>
    <xf numFmtId="176" fontId="0" fillId="0" borderId="0" xfId="0" applyNumberFormat="1" applyAlignment="1">
      <alignment/>
    </xf>
    <xf numFmtId="177" fontId="0" fillId="0" borderId="0" xfId="0" applyNumberFormat="1" applyAlignment="1">
      <alignment/>
    </xf>
    <xf numFmtId="178" fontId="0" fillId="0" borderId="0" xfId="0" applyNumberFormat="1" applyAlignment="1">
      <alignment/>
    </xf>
    <xf numFmtId="179" fontId="0" fillId="0" borderId="0" xfId="0" applyNumberFormat="1" applyAlignment="1">
      <alignment/>
    </xf>
    <xf numFmtId="14" fontId="0" fillId="0" borderId="0" xfId="0" applyNumberFormat="1" applyAlignment="1">
      <alignment/>
    </xf>
    <xf numFmtId="180" fontId="0" fillId="0" borderId="0" xfId="0" applyNumberFormat="1" applyAlignment="1">
      <alignment/>
    </xf>
    <xf numFmtId="181" fontId="0" fillId="0" borderId="0" xfId="0" applyNumberFormat="1" applyAlignment="1">
      <alignment/>
    </xf>
    <xf numFmtId="182" fontId="0" fillId="0" borderId="0" xfId="0" applyNumberFormat="1" applyAlignment="1">
      <alignment/>
    </xf>
    <xf numFmtId="183" fontId="0" fillId="0" borderId="0" xfId="0" applyNumberFormat="1" applyAlignment="1">
      <alignment/>
    </xf>
    <xf numFmtId="184" fontId="0" fillId="0" borderId="0" xfId="0" applyNumberFormat="1" applyAlignment="1">
      <alignment/>
    </xf>
    <xf numFmtId="185" fontId="0" fillId="0" borderId="0" xfId="0" applyNumberFormat="1" applyAlignment="1">
      <alignment/>
    </xf>
    <xf numFmtId="186" fontId="0" fillId="0" borderId="0" xfId="0" applyNumberFormat="1" applyAlignment="1">
      <alignment/>
    </xf>
    <xf numFmtId="187" fontId="0" fillId="0" borderId="0" xfId="0" applyNumberFormat="1" applyAlignment="1">
      <alignment/>
    </xf>
    <xf numFmtId="188" fontId="0" fillId="0" borderId="0" xfId="0" applyNumberFormat="1" applyAlignment="1">
      <alignment/>
    </xf>
    <xf numFmtId="189" fontId="0" fillId="0" borderId="0" xfId="0" applyNumberFormat="1" applyAlignment="1">
      <alignment/>
    </xf>
    <xf numFmtId="190" fontId="0" fillId="0" borderId="0" xfId="0" applyNumberFormat="1" applyAlignment="1">
      <alignment/>
    </xf>
    <xf numFmtId="191" fontId="0" fillId="0" borderId="0" xfId="0" applyNumberFormat="1" applyAlignment="1">
      <alignment/>
    </xf>
    <xf numFmtId="192" fontId="0" fillId="0" borderId="0" xfId="0" applyNumberFormat="1" applyAlignment="1">
      <alignment/>
    </xf>
    <xf numFmtId="193" fontId="0" fillId="0" borderId="0" xfId="0" applyNumberFormat="1" applyAlignment="1">
      <alignment/>
    </xf>
    <xf numFmtId="194" fontId="0" fillId="0" borderId="0" xfId="0" applyNumberFormat="1" applyAlignment="1">
      <alignment/>
    </xf>
    <xf numFmtId="195" fontId="0" fillId="0" borderId="0" xfId="0" applyNumberFormat="1" applyAlignment="1">
      <alignment/>
    </xf>
    <xf numFmtId="196" fontId="0" fillId="0" borderId="0" xfId="0" applyNumberFormat="1" applyAlignment="1">
      <alignment/>
    </xf>
    <xf numFmtId="197" fontId="0" fillId="0" borderId="0" xfId="0" applyNumberFormat="1" applyAlignment="1">
      <alignment/>
    </xf>
    <xf numFmtId="198" fontId="0" fillId="0" borderId="0" xfId="0" applyNumberFormat="1" applyAlignment="1">
      <alignment/>
    </xf>
    <xf numFmtId="199" fontId="0" fillId="0" borderId="0" xfId="0" applyNumberFormat="1" applyAlignment="1">
      <alignment/>
    </xf>
    <xf numFmtId="200" fontId="0" fillId="0" borderId="0" xfId="0" applyNumberFormat="1" applyAlignment="1">
      <alignment/>
    </xf>
    <xf numFmtId="201" fontId="0" fillId="0" borderId="0" xfId="0" applyNumberFormat="1" applyAlignment="1">
      <alignment/>
    </xf>
    <xf numFmtId="202" fontId="0" fillId="0" borderId="0" xfId="0" applyNumberFormat="1" applyAlignment="1">
      <alignment/>
    </xf>
    <xf numFmtId="203" fontId="0" fillId="0" borderId="0" xfId="0" applyNumberFormat="1" applyAlignment="1">
      <alignment/>
    </xf>
    <xf numFmtId="204" fontId="0" fillId="0" borderId="0" xfId="0" applyNumberFormat="1" applyAlignment="1">
      <alignment/>
    </xf>
    <xf numFmtId="205" fontId="0" fillId="0" borderId="0" xfId="0" applyNumberFormat="1" applyAlignment="1">
      <alignment/>
    </xf>
    <xf numFmtId="206" fontId="0" fillId="0" borderId="0" xfId="0" applyNumberFormat="1" applyAlignment="1">
      <alignment/>
    </xf>
    <xf numFmtId="207" fontId="0" fillId="0" borderId="0" xfId="0" applyNumberFormat="1" applyAlignment="1">
      <alignment/>
    </xf>
    <xf numFmtId="208" fontId="0" fillId="0" borderId="0" xfId="0" applyNumberFormat="1" applyAlignment="1">
      <alignment/>
    </xf>
    <xf numFmtId="209" fontId="0" fillId="0" borderId="0" xfId="0" applyNumberFormat="1" applyAlignment="1">
      <alignment/>
    </xf>
    <xf numFmtId="210" fontId="0" fillId="0" borderId="0" xfId="0" applyNumberFormat="1" applyAlignment="1">
      <alignment/>
    </xf>
    <xf numFmtId="211" fontId="0" fillId="0" borderId="0" xfId="0" applyNumberFormat="1" applyAlignment="1">
      <alignment/>
    </xf>
    <xf numFmtId="212" fontId="0" fillId="0" borderId="0" xfId="0" applyNumberFormat="1" applyAlignment="1">
      <alignment/>
    </xf>
    <xf numFmtId="213" fontId="0" fillId="0" borderId="0" xfId="0" applyNumberFormat="1" applyAlignment="1">
      <alignment/>
    </xf>
    <xf numFmtId="214" fontId="0" fillId="0" borderId="0" xfId="0" applyNumberFormat="1" applyAlignment="1">
      <alignment/>
    </xf>
    <xf numFmtId="215"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218" fontId="0" fillId="0" borderId="0" xfId="0" applyNumberFormat="1" applyAlignment="1">
      <alignment/>
    </xf>
    <xf numFmtId="219" fontId="0" fillId="0" borderId="0" xfId="0" applyNumberFormat="1" applyAlignment="1">
      <alignment/>
    </xf>
    <xf numFmtId="220" fontId="0" fillId="0" borderId="0" xfId="0" applyNumberFormat="1" applyAlignment="1">
      <alignment/>
    </xf>
    <xf numFmtId="221" fontId="0" fillId="0" borderId="0" xfId="0" applyNumberFormat="1" applyAlignment="1">
      <alignment/>
    </xf>
    <xf numFmtId="222" fontId="0" fillId="0" borderId="0" xfId="0" applyNumberFormat="1" applyAlignment="1">
      <alignment/>
    </xf>
    <xf numFmtId="223" fontId="0" fillId="0" borderId="0" xfId="0" applyNumberFormat="1" applyAlignment="1">
      <alignment/>
    </xf>
    <xf numFmtId="224" fontId="0" fillId="0" borderId="0" xfId="0" applyNumberFormat="1" applyAlignment="1">
      <alignment/>
    </xf>
    <xf numFmtId="225" fontId="0" fillId="0" borderId="0" xfId="0" applyNumberFormat="1" applyAlignment="1">
      <alignment/>
    </xf>
    <xf numFmtId="226" fontId="0" fillId="0" borderId="0" xfId="0" applyNumberFormat="1" applyAlignment="1">
      <alignment/>
    </xf>
    <xf numFmtId="227" fontId="0" fillId="0" borderId="0" xfId="0" applyNumberFormat="1" applyAlignment="1">
      <alignment/>
    </xf>
    <xf numFmtId="228" fontId="0" fillId="0" borderId="0" xfId="0" applyNumberFormat="1" applyAlignment="1">
      <alignment/>
    </xf>
    <xf numFmtId="229" fontId="0" fillId="0" borderId="0" xfId="0" applyNumberFormat="1" applyAlignment="1">
      <alignment/>
    </xf>
    <xf numFmtId="230" fontId="0" fillId="0" borderId="0" xfId="0" applyNumberFormat="1" applyAlignment="1">
      <alignment/>
    </xf>
    <xf numFmtId="231" fontId="0" fillId="0" borderId="0" xfId="0" applyNumberFormat="1" applyAlignment="1">
      <alignment/>
    </xf>
    <xf numFmtId="232" fontId="0" fillId="0" borderId="0" xfId="0" applyNumberFormat="1" applyAlignment="1">
      <alignment/>
    </xf>
    <xf numFmtId="233" fontId="0" fillId="0" borderId="0" xfId="0" applyNumberFormat="1" applyAlignment="1">
      <alignment/>
    </xf>
    <xf numFmtId="234" fontId="0" fillId="0" borderId="0" xfId="0" applyNumberFormat="1" applyAlignment="1">
      <alignment/>
    </xf>
    <xf numFmtId="235" fontId="0" fillId="0" borderId="0" xfId="0" applyNumberFormat="1" applyAlignment="1">
      <alignment/>
    </xf>
    <xf numFmtId="236" fontId="0" fillId="0" borderId="0" xfId="0" applyNumberFormat="1" applyAlignment="1">
      <alignment/>
    </xf>
    <xf numFmtId="237" fontId="0" fillId="0" borderId="0" xfId="0" applyNumberFormat="1" applyAlignment="1">
      <alignment/>
    </xf>
    <xf numFmtId="0" fontId="1" fillId="0" borderId="0" xfId="0" applyFont="1" applyAlignment="1">
      <alignment horizontal="right"/>
    </xf>
    <xf numFmtId="238" fontId="0" fillId="0" borderId="0" xfId="0" applyNumberFormat="1" applyAlignment="1">
      <alignment horizontal="right"/>
    </xf>
    <xf numFmtId="239" fontId="0" fillId="0" borderId="0" xfId="0" applyNumberFormat="1" applyAlignment="1">
      <alignment horizontal="righ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S398"/>
  <sheetViews>
    <sheetView tabSelected="1" workbookViewId="0" topLeftCell="A1">
      <selection activeCell="A1" sqref="A1"/>
    </sheetView>
  </sheetViews>
  <sheetFormatPr defaultColWidth="9.00390625" defaultRowHeight="12.75"/>
  <cols>
    <col min="1" max="1" width="6.75390625" style="0" customWidth="1"/>
    <col min="2" max="2" width="34.875" style="0" bestFit="1" customWidth="1"/>
    <col min="3" max="18" width="16.75390625" style="0" customWidth="1"/>
  </cols>
  <sheetData>
    <row r="2" ht="12.75">
      <c r="B2" s="1" t="s">
        <v>0</v>
      </c>
    </row>
    <row r="3" ht="12.75">
      <c r="B3" s="1" t="s">
        <v>1</v>
      </c>
    </row>
    <row r="4" spans="2:3" ht="12.75">
      <c r="B4" t="s">
        <v>2</v>
      </c>
      <c r="C4" t="s">
        <v>3</v>
      </c>
    </row>
    <row r="5" spans="2:3" ht="12.75">
      <c r="B5" t="s">
        <v>4</v>
      </c>
      <c r="C5" s="2" t="s">
        <v>5</v>
      </c>
    </row>
    <row r="6" spans="2:3" ht="12.75">
      <c r="B6" t="s">
        <v>6</v>
      </c>
      <c r="C6" s="2" t="s">
        <v>7</v>
      </c>
    </row>
    <row r="7" spans="2:3" ht="12.75">
      <c r="B7" t="s">
        <v>8</v>
      </c>
      <c r="C7" s="2" t="s">
        <v>7</v>
      </c>
    </row>
    <row r="8" spans="2:3" ht="12.75">
      <c r="B8" t="s">
        <v>9</v>
      </c>
      <c r="C8" s="3">
        <f>5116*10^0</f>
        <v>5116</v>
      </c>
    </row>
    <row r="9" spans="2:3" ht="12.75">
      <c r="B9" t="s">
        <v>10</v>
      </c>
      <c r="C9" s="4">
        <f>5011*10^0</f>
        <v>5011</v>
      </c>
    </row>
    <row r="10" spans="2:3" ht="12.75">
      <c r="B10" t="s">
        <v>11</v>
      </c>
      <c r="C10" s="4">
        <f>3475*10^0</f>
        <v>3475</v>
      </c>
    </row>
    <row r="11" spans="2:3" ht="12.75">
      <c r="B11" t="s">
        <v>12</v>
      </c>
      <c r="C11" s="4">
        <f>1912*10^0</f>
        <v>1912</v>
      </c>
    </row>
    <row r="12" spans="2:3" ht="12.75">
      <c r="B12" t="s">
        <v>13</v>
      </c>
      <c r="C12" s="4">
        <f>3760*10^0</f>
        <v>3760</v>
      </c>
    </row>
    <row r="13" spans="2:3" ht="12.75">
      <c r="B13" t="s">
        <v>14</v>
      </c>
      <c r="C13" s="5">
        <f>5.907231</f>
        <v>5.907231</v>
      </c>
    </row>
    <row r="14" spans="2:3" ht="12.75">
      <c r="B14" t="s">
        <v>15</v>
      </c>
      <c r="C14" s="5">
        <f>49.882343</f>
        <v>49.882343</v>
      </c>
    </row>
    <row r="15" spans="2:3" ht="12.75">
      <c r="B15" t="s">
        <v>16</v>
      </c>
      <c r="C15" s="5">
        <f>45.744488</f>
        <v>45.744488</v>
      </c>
    </row>
    <row r="16" spans="2:3" ht="12.75">
      <c r="B16" t="s">
        <v>17</v>
      </c>
      <c r="C16" s="6">
        <f>20.247911</f>
        <v>20.247911</v>
      </c>
    </row>
    <row r="17" spans="2:3" ht="12.75">
      <c r="B17" t="s">
        <v>18</v>
      </c>
      <c r="C17" s="5">
        <f>4382.536621</f>
        <v>4382.536621</v>
      </c>
    </row>
    <row r="18" spans="2:3" ht="12.75">
      <c r="B18" t="s">
        <v>19</v>
      </c>
      <c r="C18" s="7">
        <f>4.189481</f>
        <v>4.189481</v>
      </c>
    </row>
    <row r="19" spans="2:3" ht="12.75">
      <c r="B19" t="s">
        <v>20</v>
      </c>
      <c r="C19" s="5">
        <f>52.012562</f>
        <v>52.012562</v>
      </c>
    </row>
    <row r="20" spans="2:3" ht="12.75">
      <c r="B20" t="s">
        <v>21</v>
      </c>
      <c r="C20" s="7">
        <f>2665.843262</f>
        <v>2665.843262</v>
      </c>
    </row>
    <row r="21" spans="2:3" ht="12.75">
      <c r="B21" t="s">
        <v>22</v>
      </c>
      <c r="C21" s="8">
        <f>5.71622*10^0</f>
        <v>5.71622</v>
      </c>
    </row>
    <row r="22" spans="2:3" ht="12.75">
      <c r="B22" t="s">
        <v>23</v>
      </c>
      <c r="C22" s="9">
        <f>67.615173*10^0</f>
        <v>67.615173</v>
      </c>
    </row>
    <row r="23" spans="2:3" ht="12.75">
      <c r="B23" t="s">
        <v>24</v>
      </c>
      <c r="C23" s="9">
        <f>67.180222*10^0</f>
        <v>67.180222</v>
      </c>
    </row>
    <row r="24" spans="2:3" ht="12.75">
      <c r="B24" t="s">
        <v>25</v>
      </c>
      <c r="C24" s="9">
        <f>162.860291*10^0</f>
        <v>162.860291</v>
      </c>
    </row>
    <row r="25" spans="2:3" ht="12.75">
      <c r="B25" t="s">
        <v>26</v>
      </c>
      <c r="C25" s="9">
        <f>1242.840332*10^0</f>
        <v>1242.840332</v>
      </c>
    </row>
    <row r="26" spans="2:3" ht="12.75">
      <c r="B26" t="s">
        <v>14</v>
      </c>
      <c r="C26" s="5">
        <f>5.915854</f>
        <v>5.915854</v>
      </c>
    </row>
    <row r="27" spans="2:3" ht="12.75">
      <c r="B27" t="s">
        <v>15</v>
      </c>
      <c r="C27" s="5">
        <f>48.755211</f>
        <v>48.755211</v>
      </c>
    </row>
    <row r="28" spans="2:3" ht="12.75">
      <c r="B28" t="s">
        <v>16</v>
      </c>
      <c r="C28" s="5">
        <f>45.73637</f>
        <v>45.73637</v>
      </c>
    </row>
    <row r="29" spans="2:3" ht="12.75">
      <c r="B29" t="s">
        <v>17</v>
      </c>
      <c r="C29" s="6">
        <f>20.307816</f>
        <v>20.307816</v>
      </c>
    </row>
    <row r="30" spans="2:3" ht="12.75">
      <c r="B30" t="s">
        <v>19</v>
      </c>
      <c r="C30" s="7">
        <f>5.110958</f>
        <v>5.110958</v>
      </c>
    </row>
    <row r="31" spans="2:3" ht="12.75">
      <c r="B31" t="s">
        <v>20</v>
      </c>
      <c r="C31" s="5">
        <f>51.914391</f>
        <v>51.914391</v>
      </c>
    </row>
    <row r="32" spans="2:3" ht="12.75">
      <c r="B32" t="s">
        <v>21</v>
      </c>
      <c r="C32" s="7">
        <f>2668.425537</f>
        <v>2668.425537</v>
      </c>
    </row>
    <row r="33" spans="2:3" ht="12.75">
      <c r="B33" t="s">
        <v>23</v>
      </c>
      <c r="C33" s="9">
        <f>67.557289*10^0</f>
        <v>67.557289</v>
      </c>
    </row>
    <row r="34" spans="2:3" ht="12.75">
      <c r="B34" t="s">
        <v>24</v>
      </c>
      <c r="C34" s="9">
        <f>65.894699*10^0</f>
        <v>65.894699</v>
      </c>
    </row>
    <row r="35" spans="2:3" ht="12.75">
      <c r="B35" t="s">
        <v>27</v>
      </c>
      <c r="C35" s="5">
        <f>3588.833496</f>
        <v>3588.833496</v>
      </c>
    </row>
    <row r="36" spans="2:3" ht="12.75">
      <c r="B36" t="s">
        <v>28</v>
      </c>
      <c r="C36" s="5">
        <f>4095.441406</f>
        <v>4095.441406</v>
      </c>
    </row>
    <row r="37" spans="2:3" ht="12.75">
      <c r="B37" t="s">
        <v>29</v>
      </c>
      <c r="C37" s="5">
        <f>7026.822266</f>
        <v>7026.822266</v>
      </c>
    </row>
    <row r="38" spans="2:3" ht="12.75">
      <c r="B38" t="s">
        <v>30</v>
      </c>
      <c r="C38" s="5">
        <f>12590.710938</f>
        <v>12590.710938</v>
      </c>
    </row>
    <row r="39" spans="2:3" ht="12.75">
      <c r="B39" t="s">
        <v>31</v>
      </c>
      <c r="C39" s="5">
        <f>2685.576172</f>
        <v>2685.576172</v>
      </c>
    </row>
    <row r="40" spans="2:3" ht="12.75">
      <c r="B40" t="s">
        <v>32</v>
      </c>
      <c r="C40" s="5">
        <f>2688.547119</f>
        <v>2688.547119</v>
      </c>
    </row>
    <row r="41" spans="2:3" ht="12.75">
      <c r="B41" t="s">
        <v>33</v>
      </c>
      <c r="C41" s="5">
        <f>7408.433105</f>
        <v>7408.433105</v>
      </c>
    </row>
    <row r="42" spans="2:3" ht="12.75">
      <c r="B42" t="s">
        <v>34</v>
      </c>
      <c r="C42" s="5">
        <f>11909.696289</f>
        <v>11909.696289</v>
      </c>
    </row>
    <row r="43" spans="2:3" ht="12.75">
      <c r="B43" t="s">
        <v>35</v>
      </c>
      <c r="C43" s="5">
        <f>1498.194214</f>
        <v>1498.194214</v>
      </c>
    </row>
    <row r="44" spans="2:3" ht="12.75">
      <c r="B44" t="s">
        <v>36</v>
      </c>
      <c r="C44" s="5">
        <f>1908.147095</f>
        <v>1908.147095</v>
      </c>
    </row>
    <row r="45" spans="2:3" ht="12.75">
      <c r="B45" t="s">
        <v>37</v>
      </c>
      <c r="C45" s="5">
        <f>6079.04541</f>
        <v>6079.04541</v>
      </c>
    </row>
    <row r="46" spans="2:3" ht="12.75">
      <c r="B46" t="s">
        <v>38</v>
      </c>
      <c r="C46" s="5">
        <f>10488.199219</f>
        <v>10488.199219</v>
      </c>
    </row>
    <row r="47" spans="2:3" ht="12.75">
      <c r="B47" t="s">
        <v>39</v>
      </c>
      <c r="C47" s="5">
        <f>2727.099854</f>
        <v>2727.099854</v>
      </c>
    </row>
    <row r="48" spans="2:3" ht="12.75">
      <c r="B48" t="s">
        <v>40</v>
      </c>
      <c r="C48" s="5">
        <f>2697.363281</f>
        <v>2697.363281</v>
      </c>
    </row>
    <row r="49" spans="2:3" ht="12.75">
      <c r="B49" t="s">
        <v>41</v>
      </c>
      <c r="C49" s="5">
        <f>5508.799316</f>
        <v>5508.799316</v>
      </c>
    </row>
    <row r="50" spans="2:3" ht="12.75">
      <c r="B50" t="s">
        <v>42</v>
      </c>
      <c r="C50" s="5">
        <f>7030.143066</f>
        <v>7030.143066</v>
      </c>
    </row>
    <row r="51" spans="2:3" ht="12.75">
      <c r="B51" t="s">
        <v>43</v>
      </c>
      <c r="C51" s="10">
        <f>463.900024*10^0</f>
        <v>463.900024</v>
      </c>
    </row>
    <row r="52" spans="2:3" ht="12.75">
      <c r="B52" t="s">
        <v>44</v>
      </c>
      <c r="C52" s="9">
        <f>1381.248535*10^0</f>
        <v>1381.248535</v>
      </c>
    </row>
    <row r="53" spans="2:3" ht="12.75">
      <c r="B53" t="s">
        <v>45</v>
      </c>
      <c r="C53" s="9">
        <f>1331.768921*10^0</f>
        <v>1331.768921</v>
      </c>
    </row>
    <row r="54" spans="2:3" ht="12.75">
      <c r="B54" t="s">
        <v>46</v>
      </c>
      <c r="C54" s="11">
        <f>536.723755</f>
        <v>536.723755</v>
      </c>
    </row>
    <row r="55" spans="2:3" ht="12.75">
      <c r="B55" t="s">
        <v>47</v>
      </c>
      <c r="C55" s="11">
        <f>1191.192505</f>
        <v>1191.192505</v>
      </c>
    </row>
    <row r="56" spans="2:3" ht="12.75">
      <c r="B56" t="s">
        <v>48</v>
      </c>
      <c r="C56" s="12">
        <f>18.595772</f>
        <v>18.595772</v>
      </c>
    </row>
    <row r="57" spans="2:3" ht="12.75">
      <c r="B57" t="s">
        <v>49</v>
      </c>
      <c r="C57" s="12">
        <f>6.147818</f>
        <v>6.147818</v>
      </c>
    </row>
    <row r="58" spans="2:3" ht="12.75">
      <c r="B58" t="s">
        <v>50</v>
      </c>
      <c r="C58" s="5">
        <f>6.376558</f>
        <v>6.376558</v>
      </c>
    </row>
    <row r="59" spans="2:3" ht="12.75">
      <c r="B59" t="s">
        <v>51</v>
      </c>
      <c r="C59" s="5">
        <f>5.556079</f>
        <v>5.556079</v>
      </c>
    </row>
    <row r="60" spans="2:3" ht="12.75">
      <c r="B60" t="s">
        <v>52</v>
      </c>
      <c r="C60" s="5">
        <f>30.188486</f>
        <v>30.188486</v>
      </c>
    </row>
    <row r="61" spans="2:3" ht="12.75">
      <c r="B61" t="s">
        <v>53</v>
      </c>
      <c r="C61" s="5">
        <f>4.338426</f>
        <v>4.338426</v>
      </c>
    </row>
    <row r="63" ht="12.75">
      <c r="B63" s="1" t="s">
        <v>54</v>
      </c>
    </row>
    <row r="64" spans="2:3" ht="12.75">
      <c r="B64" t="s">
        <v>2</v>
      </c>
      <c r="C64">
        <v>3.4</v>
      </c>
    </row>
    <row r="65" ht="12.75">
      <c r="B65" t="s">
        <v>55</v>
      </c>
    </row>
    <row r="66" ht="12.75">
      <c r="B66" s="1" t="s">
        <v>56</v>
      </c>
    </row>
    <row r="67" spans="2:3" ht="12.75">
      <c r="B67" t="s">
        <v>57</v>
      </c>
      <c r="C67" t="s">
        <v>58</v>
      </c>
    </row>
    <row r="68" spans="2:3" ht="12.75">
      <c r="B68" t="s">
        <v>59</v>
      </c>
      <c r="C68" t="s">
        <v>60</v>
      </c>
    </row>
    <row r="69" spans="2:3" ht="12.75">
      <c r="B69" t="s">
        <v>61</v>
      </c>
      <c r="C69" s="13">
        <f>1.733*10^9</f>
        <v>1733000000</v>
      </c>
    </row>
    <row r="70" spans="2:3" ht="12.75">
      <c r="B70" t="s">
        <v>62</v>
      </c>
      <c r="C70" s="13">
        <f>1.733*10^9</f>
        <v>1733000000</v>
      </c>
    </row>
    <row r="71" spans="2:3" ht="12.75">
      <c r="B71" t="s">
        <v>63</v>
      </c>
      <c r="C71" s="14">
        <v>0</v>
      </c>
    </row>
    <row r="72" spans="2:3" ht="12.75">
      <c r="B72" t="s">
        <v>64</v>
      </c>
      <c r="C72" t="s">
        <v>65</v>
      </c>
    </row>
    <row r="73" spans="2:3" ht="12.75">
      <c r="B73" t="s">
        <v>66</v>
      </c>
      <c r="C73" t="s">
        <v>67</v>
      </c>
    </row>
    <row r="74" spans="2:3" ht="12.75">
      <c r="B74" t="s">
        <v>68</v>
      </c>
      <c r="C74" t="s">
        <v>69</v>
      </c>
    </row>
    <row r="75" spans="2:3" ht="12.75">
      <c r="B75" t="s">
        <v>70</v>
      </c>
      <c r="C75" t="s">
        <v>71</v>
      </c>
    </row>
    <row r="76" spans="2:3" ht="12.75">
      <c r="B76" t="s">
        <v>72</v>
      </c>
      <c r="C76" t="s">
        <v>73</v>
      </c>
    </row>
    <row r="77" spans="2:3" ht="12.75">
      <c r="B77" t="s">
        <v>2</v>
      </c>
      <c r="C77" t="s">
        <v>60</v>
      </c>
    </row>
    <row r="80" spans="2:8" ht="12.75">
      <c r="B80" s="1" t="s">
        <v>74</v>
      </c>
      <c r="C80" s="1" t="s">
        <v>75</v>
      </c>
      <c r="D80" s="1" t="s">
        <v>76</v>
      </c>
      <c r="E80" s="1" t="s">
        <v>66</v>
      </c>
      <c r="F80" s="1" t="s">
        <v>77</v>
      </c>
      <c r="G80" s="1" t="s">
        <v>78</v>
      </c>
      <c r="H80" s="1" t="s">
        <v>79</v>
      </c>
    </row>
    <row r="81" spans="3:8" ht="12.75">
      <c r="C81">
        <v>1</v>
      </c>
      <c r="D81" s="15">
        <f>16*2^10</f>
        <v>16384</v>
      </c>
      <c r="E81" t="s">
        <v>80</v>
      </c>
      <c r="F81" t="s">
        <v>81</v>
      </c>
      <c r="G81" t="s">
        <v>82</v>
      </c>
      <c r="H81" t="s">
        <v>82</v>
      </c>
    </row>
    <row r="82" spans="3:8" ht="12.75">
      <c r="C82">
        <v>2</v>
      </c>
      <c r="D82" s="16">
        <f>2*2^20</f>
        <v>2097152</v>
      </c>
      <c r="E82" t="s">
        <v>83</v>
      </c>
      <c r="F82" t="s">
        <v>81</v>
      </c>
      <c r="G82" t="s">
        <v>82</v>
      </c>
      <c r="H82" t="s">
        <v>82</v>
      </c>
    </row>
    <row r="85" spans="2:7" ht="12.75">
      <c r="B85" s="1" t="s">
        <v>84</v>
      </c>
      <c r="C85" s="1" t="s">
        <v>85</v>
      </c>
      <c r="D85" s="1" t="s">
        <v>86</v>
      </c>
      <c r="E85" s="1" t="s">
        <v>87</v>
      </c>
      <c r="F85" s="1" t="s">
        <v>88</v>
      </c>
      <c r="G85" s="1" t="s">
        <v>89</v>
      </c>
    </row>
    <row r="86" spans="3:7" ht="12.75">
      <c r="C86" t="s">
        <v>90</v>
      </c>
      <c r="D86" t="s">
        <v>91</v>
      </c>
      <c r="E86" t="s">
        <v>92</v>
      </c>
      <c r="F86" t="s">
        <v>93</v>
      </c>
      <c r="G86">
        <v>0</v>
      </c>
    </row>
    <row r="87" spans="3:7" ht="12.75">
      <c r="C87" t="s">
        <v>94</v>
      </c>
      <c r="D87" t="s">
        <v>95</v>
      </c>
      <c r="E87" t="s">
        <v>96</v>
      </c>
      <c r="F87" t="s">
        <v>97</v>
      </c>
      <c r="G87">
        <v>1</v>
      </c>
    </row>
    <row r="88" spans="3:7" ht="12.75">
      <c r="C88" t="s">
        <v>98</v>
      </c>
      <c r="D88" t="s">
        <v>99</v>
      </c>
      <c r="E88" t="s">
        <v>100</v>
      </c>
      <c r="F88" t="s">
        <v>101</v>
      </c>
      <c r="G88">
        <v>2</v>
      </c>
    </row>
    <row r="89" spans="3:7" ht="12.75">
      <c r="C89" t="s">
        <v>100</v>
      </c>
      <c r="D89" t="s">
        <v>100</v>
      </c>
      <c r="E89" t="s">
        <v>100</v>
      </c>
      <c r="F89" t="s">
        <v>100</v>
      </c>
      <c r="G89">
        <v>3</v>
      </c>
    </row>
    <row r="90" spans="3:7" ht="12.75">
      <c r="C90" t="s">
        <v>102</v>
      </c>
      <c r="D90" t="s">
        <v>103</v>
      </c>
      <c r="E90" t="s">
        <v>104</v>
      </c>
      <c r="F90" t="s">
        <v>105</v>
      </c>
      <c r="G90">
        <v>4</v>
      </c>
    </row>
    <row r="91" spans="3:7" ht="12.75">
      <c r="C91" t="s">
        <v>106</v>
      </c>
      <c r="D91" t="s">
        <v>106</v>
      </c>
      <c r="E91" t="s">
        <v>107</v>
      </c>
      <c r="F91" t="s">
        <v>108</v>
      </c>
      <c r="G91">
        <v>5</v>
      </c>
    </row>
    <row r="92" spans="3:7" ht="12.75">
      <c r="C92" t="s">
        <v>105</v>
      </c>
      <c r="D92" t="s">
        <v>109</v>
      </c>
      <c r="E92" t="s">
        <v>105</v>
      </c>
      <c r="F92" t="s">
        <v>100</v>
      </c>
      <c r="G92">
        <v>6</v>
      </c>
    </row>
    <row r="93" spans="3:7" ht="12.75">
      <c r="C93" t="s">
        <v>100</v>
      </c>
      <c r="D93" t="s">
        <v>100</v>
      </c>
      <c r="E93" t="s">
        <v>100</v>
      </c>
      <c r="F93" t="s">
        <v>100</v>
      </c>
      <c r="G93">
        <v>7</v>
      </c>
    </row>
    <row r="94" spans="3:7" ht="12.75">
      <c r="C94" t="s">
        <v>100</v>
      </c>
      <c r="D94" t="s">
        <v>100</v>
      </c>
      <c r="E94" t="s">
        <v>100</v>
      </c>
      <c r="F94" t="s">
        <v>100</v>
      </c>
      <c r="G94">
        <v>8</v>
      </c>
    </row>
    <row r="95" spans="3:7" ht="12.75">
      <c r="C95" t="s">
        <v>100</v>
      </c>
      <c r="D95" t="s">
        <v>100</v>
      </c>
      <c r="E95" t="s">
        <v>100</v>
      </c>
      <c r="F95" t="s">
        <v>100</v>
      </c>
      <c r="G95">
        <v>9</v>
      </c>
    </row>
    <row r="96" spans="3:7" ht="12.75">
      <c r="C96" t="s">
        <v>110</v>
      </c>
      <c r="D96" t="s">
        <v>100</v>
      </c>
      <c r="E96" t="s">
        <v>100</v>
      </c>
      <c r="F96" t="s">
        <v>100</v>
      </c>
      <c r="G96">
        <v>10</v>
      </c>
    </row>
    <row r="99" spans="2:7" ht="12.75">
      <c r="B99" s="1" t="s">
        <v>111</v>
      </c>
      <c r="C99" s="1" t="s">
        <v>85</v>
      </c>
      <c r="D99" s="1" t="s">
        <v>86</v>
      </c>
      <c r="E99" s="1" t="s">
        <v>87</v>
      </c>
      <c r="F99" s="1" t="s">
        <v>88</v>
      </c>
      <c r="G99" s="1" t="s">
        <v>89</v>
      </c>
    </row>
    <row r="100" spans="3:7" ht="12.75">
      <c r="C100" t="s">
        <v>112</v>
      </c>
      <c r="D100" t="s">
        <v>100</v>
      </c>
      <c r="E100" t="s">
        <v>100</v>
      </c>
      <c r="F100" t="s">
        <v>100</v>
      </c>
      <c r="G100">
        <v>0</v>
      </c>
    </row>
    <row r="101" spans="3:7" ht="12.75">
      <c r="C101" t="s">
        <v>100</v>
      </c>
      <c r="D101" t="s">
        <v>100</v>
      </c>
      <c r="E101" t="s">
        <v>100</v>
      </c>
      <c r="F101" t="s">
        <v>113</v>
      </c>
      <c r="G101">
        <v>1</v>
      </c>
    </row>
    <row r="102" spans="3:7" ht="12.75">
      <c r="C102" t="s">
        <v>91</v>
      </c>
      <c r="D102" t="s">
        <v>114</v>
      </c>
      <c r="E102" t="s">
        <v>115</v>
      </c>
      <c r="F102" t="s">
        <v>116</v>
      </c>
      <c r="G102">
        <v>2</v>
      </c>
    </row>
    <row r="103" spans="3:7" ht="12.75">
      <c r="C103" t="s">
        <v>117</v>
      </c>
      <c r="D103" t="s">
        <v>118</v>
      </c>
      <c r="E103" t="s">
        <v>118</v>
      </c>
      <c r="F103" t="s">
        <v>119</v>
      </c>
      <c r="G103">
        <v>3</v>
      </c>
    </row>
    <row r="104" spans="3:7" ht="12.75">
      <c r="C104" t="s">
        <v>120</v>
      </c>
      <c r="D104" t="s">
        <v>121</v>
      </c>
      <c r="E104" t="s">
        <v>122</v>
      </c>
      <c r="F104" t="s">
        <v>123</v>
      </c>
      <c r="G104">
        <v>4</v>
      </c>
    </row>
    <row r="105" spans="3:7" ht="12.75">
      <c r="C105" t="s">
        <v>100</v>
      </c>
      <c r="D105" t="s">
        <v>100</v>
      </c>
      <c r="E105" t="s">
        <v>100</v>
      </c>
      <c r="F105" t="s">
        <v>100</v>
      </c>
      <c r="G105">
        <v>5</v>
      </c>
    </row>
    <row r="106" spans="3:7" ht="12.75">
      <c r="C106" t="s">
        <v>100</v>
      </c>
      <c r="D106" t="s">
        <v>100</v>
      </c>
      <c r="E106" t="s">
        <v>124</v>
      </c>
      <c r="F106" t="s">
        <v>100</v>
      </c>
      <c r="G106">
        <v>6</v>
      </c>
    </row>
    <row r="107" spans="3:7" ht="12.75">
      <c r="C107" t="s">
        <v>100</v>
      </c>
      <c r="D107" t="s">
        <v>100</v>
      </c>
      <c r="E107" t="s">
        <v>100</v>
      </c>
      <c r="F107" t="s">
        <v>100</v>
      </c>
      <c r="G107">
        <v>7</v>
      </c>
    </row>
    <row r="108" spans="3:7" ht="12.75">
      <c r="C108" t="s">
        <v>125</v>
      </c>
      <c r="D108" t="s">
        <v>100</v>
      </c>
      <c r="E108" t="s">
        <v>100</v>
      </c>
      <c r="F108" t="s">
        <v>100</v>
      </c>
      <c r="G108">
        <v>8</v>
      </c>
    </row>
    <row r="109" ht="12.75">
      <c r="B109" s="1" t="s">
        <v>126</v>
      </c>
    </row>
    <row r="110" spans="2:3" ht="12.75">
      <c r="B110" t="s">
        <v>2</v>
      </c>
      <c r="C110" t="s">
        <v>127</v>
      </c>
    </row>
    <row r="111" spans="2:3" ht="12.75">
      <c r="B111" t="s">
        <v>128</v>
      </c>
      <c r="C111" t="s">
        <v>129</v>
      </c>
    </row>
    <row r="112" ht="12.75">
      <c r="B112" s="1" t="s">
        <v>130</v>
      </c>
    </row>
    <row r="113" spans="2:3" ht="12.75">
      <c r="B113" t="s">
        <v>2</v>
      </c>
      <c r="C113" t="s">
        <v>131</v>
      </c>
    </row>
    <row r="114" spans="2:3" ht="12.75">
      <c r="B114" t="s">
        <v>132</v>
      </c>
      <c r="C114" t="s">
        <v>133</v>
      </c>
    </row>
    <row r="115" ht="12.75">
      <c r="B115" t="s">
        <v>134</v>
      </c>
    </row>
    <row r="116" ht="12.75">
      <c r="B116" s="1" t="s">
        <v>135</v>
      </c>
    </row>
    <row r="117" spans="2:3" ht="12.75">
      <c r="B117" t="s">
        <v>136</v>
      </c>
      <c r="C117" t="s">
        <v>133</v>
      </c>
    </row>
    <row r="118" spans="2:3" ht="12.75">
      <c r="B118" t="s">
        <v>57</v>
      </c>
      <c r="C118" t="s">
        <v>137</v>
      </c>
    </row>
    <row r="119" spans="2:3" ht="12.75">
      <c r="B119" t="s">
        <v>138</v>
      </c>
      <c r="C119" s="17">
        <f>256*2^20</f>
        <v>268435456</v>
      </c>
    </row>
    <row r="120" spans="2:3" ht="12.75">
      <c r="B120" t="s">
        <v>139</v>
      </c>
      <c r="C120" s="17">
        <f>256*2^20</f>
        <v>268435456</v>
      </c>
    </row>
    <row r="121" spans="2:3" ht="12.75">
      <c r="B121" t="s">
        <v>140</v>
      </c>
      <c r="C121" s="18">
        <f>246*2^20</f>
        <v>257949696</v>
      </c>
    </row>
    <row r="122" spans="2:3" ht="12.75">
      <c r="B122" t="s">
        <v>141</v>
      </c>
      <c r="C122" t="s">
        <v>142</v>
      </c>
    </row>
    <row r="123" spans="2:3" ht="12.75">
      <c r="B123" t="s">
        <v>143</v>
      </c>
      <c r="C123" t="s">
        <v>144</v>
      </c>
    </row>
    <row r="124" spans="2:3" ht="12.75">
      <c r="B124" t="s">
        <v>145</v>
      </c>
      <c r="C124" t="s">
        <v>146</v>
      </c>
    </row>
    <row r="125" spans="2:3" ht="12.75">
      <c r="B125" t="s">
        <v>147</v>
      </c>
      <c r="C125" s="19">
        <v>38860</v>
      </c>
    </row>
    <row r="126" spans="2:3" ht="12.75">
      <c r="B126" t="s">
        <v>148</v>
      </c>
      <c r="C126" t="b">
        <v>1</v>
      </c>
    </row>
    <row r="127" spans="2:3" ht="12.75">
      <c r="B127" t="s">
        <v>149</v>
      </c>
      <c r="C127" s="20">
        <f>4096*10^0</f>
        <v>4096</v>
      </c>
    </row>
    <row r="128" spans="2:3" ht="12.75">
      <c r="B128" t="s">
        <v>150</v>
      </c>
      <c r="C128" s="20">
        <f>4096*10^0</f>
        <v>4096</v>
      </c>
    </row>
    <row r="129" spans="2:3" ht="12.75">
      <c r="B129" t="s">
        <v>151</v>
      </c>
      <c r="C129">
        <v>6</v>
      </c>
    </row>
    <row r="130" spans="2:3" ht="12.75">
      <c r="B130" t="s">
        <v>152</v>
      </c>
      <c r="C130">
        <v>8</v>
      </c>
    </row>
    <row r="131" spans="2:3" ht="12.75">
      <c r="B131" t="s">
        <v>153</v>
      </c>
      <c r="C131">
        <v>8</v>
      </c>
    </row>
    <row r="132" spans="2:3" ht="12.75">
      <c r="B132" t="s">
        <v>154</v>
      </c>
      <c r="C132">
        <v>8</v>
      </c>
    </row>
    <row r="133" spans="2:3" ht="12.75">
      <c r="B133" t="s">
        <v>155</v>
      </c>
      <c r="C133">
        <v>3</v>
      </c>
    </row>
    <row r="134" spans="2:3" ht="12.75">
      <c r="B134" t="s">
        <v>156</v>
      </c>
      <c r="C134">
        <v>3</v>
      </c>
    </row>
    <row r="135" spans="2:3" ht="12.75">
      <c r="B135" t="s">
        <v>157</v>
      </c>
      <c r="C135">
        <v>37</v>
      </c>
    </row>
    <row r="136" spans="2:3" ht="12.75">
      <c r="B136" t="s">
        <v>158</v>
      </c>
      <c r="C136">
        <v>8</v>
      </c>
    </row>
    <row r="137" ht="12.75">
      <c r="B137" s="1" t="s">
        <v>159</v>
      </c>
    </row>
    <row r="138" spans="2:3" ht="12.75">
      <c r="B138" t="s">
        <v>160</v>
      </c>
      <c r="C138" t="s">
        <v>133</v>
      </c>
    </row>
    <row r="139" spans="2:3" ht="12.75">
      <c r="B139" t="s">
        <v>161</v>
      </c>
      <c r="C139" t="s">
        <v>162</v>
      </c>
    </row>
    <row r="140" spans="2:3" ht="12.75">
      <c r="B140" t="s">
        <v>163</v>
      </c>
      <c r="C140" t="s">
        <v>164</v>
      </c>
    </row>
    <row r="141" spans="2:3" ht="12.75">
      <c r="B141" t="s">
        <v>165</v>
      </c>
      <c r="C141" t="s">
        <v>166</v>
      </c>
    </row>
    <row r="142" spans="2:3" ht="12.75">
      <c r="B142" t="s">
        <v>167</v>
      </c>
      <c r="C142" t="s">
        <v>168</v>
      </c>
    </row>
    <row r="145" ht="12.75">
      <c r="B145" s="1" t="s">
        <v>169</v>
      </c>
    </row>
    <row r="146" ht="12.75">
      <c r="C146" t="s">
        <v>170</v>
      </c>
    </row>
    <row r="147" ht="12.75">
      <c r="C147" t="s">
        <v>171</v>
      </c>
    </row>
    <row r="148" ht="12.75">
      <c r="C148" t="s">
        <v>172</v>
      </c>
    </row>
    <row r="149" ht="12.75">
      <c r="C149" t="s">
        <v>173</v>
      </c>
    </row>
    <row r="150" ht="12.75">
      <c r="C150" t="s">
        <v>174</v>
      </c>
    </row>
    <row r="151" ht="12.75">
      <c r="C151" t="s">
        <v>175</v>
      </c>
    </row>
    <row r="152" ht="12.75">
      <c r="C152" t="s">
        <v>176</v>
      </c>
    </row>
    <row r="153" ht="12.75">
      <c r="C153" t="s">
        <v>177</v>
      </c>
    </row>
    <row r="154" ht="12.75">
      <c r="C154" t="s">
        <v>178</v>
      </c>
    </row>
    <row r="155" ht="12.75">
      <c r="C155" t="s">
        <v>179</v>
      </c>
    </row>
    <row r="156" ht="12.75">
      <c r="C156" t="s">
        <v>180</v>
      </c>
    </row>
    <row r="157" ht="12.75">
      <c r="C157" t="s">
        <v>181</v>
      </c>
    </row>
    <row r="158" ht="12.75">
      <c r="C158" t="s">
        <v>182</v>
      </c>
    </row>
    <row r="159" ht="12.75">
      <c r="C159" t="s">
        <v>183</v>
      </c>
    </row>
    <row r="160" ht="12.75">
      <c r="C160" t="s">
        <v>184</v>
      </c>
    </row>
    <row r="161" ht="12.75">
      <c r="C161" t="s">
        <v>185</v>
      </c>
    </row>
    <row r="162" spans="2:3" ht="12.75">
      <c r="B162" t="s">
        <v>72</v>
      </c>
      <c r="C162" t="s">
        <v>186</v>
      </c>
    </row>
    <row r="163" spans="2:3" ht="12.75">
      <c r="B163" t="s">
        <v>187</v>
      </c>
      <c r="C163" s="13">
        <f>337.5*10^6</f>
        <v>337500000</v>
      </c>
    </row>
    <row r="164" spans="2:3" ht="12.75">
      <c r="B164" t="s">
        <v>188</v>
      </c>
      <c r="C164" s="13">
        <f>445.5*10^6</f>
        <v>445500000</v>
      </c>
    </row>
    <row r="165" ht="12.75">
      <c r="B165" s="1" t="s">
        <v>189</v>
      </c>
    </row>
    <row r="166" spans="2:3" ht="12.75">
      <c r="B166" t="s">
        <v>2</v>
      </c>
      <c r="C166" t="s">
        <v>190</v>
      </c>
    </row>
    <row r="169" ht="12.75">
      <c r="B169" s="1" t="s">
        <v>191</v>
      </c>
    </row>
    <row r="170" ht="12.75">
      <c r="C170" t="s">
        <v>192</v>
      </c>
    </row>
    <row r="171" ht="12.75">
      <c r="C171" t="s">
        <v>193</v>
      </c>
    </row>
    <row r="172" ht="12.75">
      <c r="C172" t="s">
        <v>194</v>
      </c>
    </row>
    <row r="173" ht="12.75">
      <c r="C173" t="s">
        <v>195</v>
      </c>
    </row>
    <row r="174" ht="12.75">
      <c r="C174" t="s">
        <v>196</v>
      </c>
    </row>
    <row r="175" ht="12.75">
      <c r="C175" t="s">
        <v>197</v>
      </c>
    </row>
    <row r="176" ht="12.75">
      <c r="C176" t="s">
        <v>198</v>
      </c>
    </row>
    <row r="177" ht="12.75">
      <c r="C177" t="s">
        <v>199</v>
      </c>
    </row>
    <row r="178" ht="12.75">
      <c r="C178" t="s">
        <v>200</v>
      </c>
    </row>
    <row r="179" ht="12.75">
      <c r="C179" t="s">
        <v>201</v>
      </c>
    </row>
    <row r="180" ht="12.75">
      <c r="C180" t="s">
        <v>202</v>
      </c>
    </row>
    <row r="181" ht="12.75">
      <c r="C181" t="s">
        <v>203</v>
      </c>
    </row>
    <row r="182" ht="12.75">
      <c r="C182" t="s">
        <v>204</v>
      </c>
    </row>
    <row r="183" ht="12.75">
      <c r="C183" t="s">
        <v>205</v>
      </c>
    </row>
    <row r="184" ht="12.75">
      <c r="C184" t="s">
        <v>206</v>
      </c>
    </row>
    <row r="185" ht="12.75">
      <c r="C185" t="s">
        <v>207</v>
      </c>
    </row>
    <row r="186" ht="12.75">
      <c r="C186" t="s">
        <v>208</v>
      </c>
    </row>
    <row r="187" ht="12.75">
      <c r="C187" t="s">
        <v>209</v>
      </c>
    </row>
    <row r="188" ht="12.75">
      <c r="C188" t="s">
        <v>210</v>
      </c>
    </row>
    <row r="189" ht="12.75">
      <c r="C189" t="s">
        <v>211</v>
      </c>
    </row>
    <row r="190" ht="12.75">
      <c r="C190" t="s">
        <v>212</v>
      </c>
    </row>
    <row r="191" ht="12.75">
      <c r="C191" t="s">
        <v>213</v>
      </c>
    </row>
    <row r="192" ht="12.75">
      <c r="C192" t="s">
        <v>214</v>
      </c>
    </row>
    <row r="193" ht="12.75">
      <c r="C193" t="s">
        <v>215</v>
      </c>
    </row>
    <row r="194" ht="12.75">
      <c r="C194" t="s">
        <v>216</v>
      </c>
    </row>
    <row r="195" ht="12.75">
      <c r="C195" t="s">
        <v>217</v>
      </c>
    </row>
    <row r="196" ht="12.75">
      <c r="C196" t="s">
        <v>218</v>
      </c>
    </row>
    <row r="197" ht="12.75">
      <c r="C197" t="s">
        <v>219</v>
      </c>
    </row>
    <row r="198" ht="12.75">
      <c r="C198" t="s">
        <v>220</v>
      </c>
    </row>
    <row r="199" ht="12.75">
      <c r="C199" t="s">
        <v>221</v>
      </c>
    </row>
    <row r="200" ht="12.75">
      <c r="C200" t="s">
        <v>222</v>
      </c>
    </row>
    <row r="201" ht="12.75">
      <c r="C201" t="s">
        <v>223</v>
      </c>
    </row>
    <row r="202" ht="12.75">
      <c r="C202" t="s">
        <v>224</v>
      </c>
    </row>
    <row r="203" ht="12.75">
      <c r="C203" t="s">
        <v>225</v>
      </c>
    </row>
    <row r="204" ht="12.75">
      <c r="C204" t="s">
        <v>226</v>
      </c>
    </row>
    <row r="205" ht="12.75">
      <c r="C205" t="s">
        <v>227</v>
      </c>
    </row>
    <row r="206" ht="12.75">
      <c r="C206" t="s">
        <v>228</v>
      </c>
    </row>
    <row r="207" ht="12.75">
      <c r="C207" t="s">
        <v>229</v>
      </c>
    </row>
    <row r="208" ht="12.75">
      <c r="C208" t="s">
        <v>230</v>
      </c>
    </row>
    <row r="209" ht="12.75">
      <c r="C209" t="s">
        <v>231</v>
      </c>
    </row>
    <row r="210" ht="12.75">
      <c r="C210" t="s">
        <v>232</v>
      </c>
    </row>
    <row r="211" ht="12.75">
      <c r="C211" t="s">
        <v>233</v>
      </c>
    </row>
    <row r="212" ht="12.75">
      <c r="C212" t="s">
        <v>234</v>
      </c>
    </row>
    <row r="213" ht="12.75">
      <c r="C213" t="s">
        <v>235</v>
      </c>
    </row>
    <row r="214" ht="12.75">
      <c r="C214" t="s">
        <v>236</v>
      </c>
    </row>
    <row r="215" ht="12.75">
      <c r="C215" t="s">
        <v>237</v>
      </c>
    </row>
    <row r="216" ht="12.75">
      <c r="C216" t="s">
        <v>238</v>
      </c>
    </row>
    <row r="217" ht="12.75">
      <c r="C217" t="s">
        <v>239</v>
      </c>
    </row>
    <row r="218" ht="12.75">
      <c r="C218" t="s">
        <v>240</v>
      </c>
    </row>
    <row r="219" ht="12.75">
      <c r="C219" t="s">
        <v>241</v>
      </c>
    </row>
    <row r="220" ht="12.75">
      <c r="C220" t="s">
        <v>242</v>
      </c>
    </row>
    <row r="221" ht="12.75">
      <c r="C221" t="s">
        <v>243</v>
      </c>
    </row>
    <row r="222" ht="12.75">
      <c r="C222" t="s">
        <v>244</v>
      </c>
    </row>
    <row r="223" ht="12.75">
      <c r="C223" t="s">
        <v>245</v>
      </c>
    </row>
    <row r="224" ht="12.75">
      <c r="C224" t="s">
        <v>246</v>
      </c>
    </row>
    <row r="225" ht="12.75">
      <c r="C225" t="s">
        <v>247</v>
      </c>
    </row>
    <row r="226" ht="12.75">
      <c r="C226" t="s">
        <v>248</v>
      </c>
    </row>
    <row r="227" ht="12.75">
      <c r="C227" t="s">
        <v>249</v>
      </c>
    </row>
    <row r="228" ht="12.75">
      <c r="C228" t="s">
        <v>250</v>
      </c>
    </row>
    <row r="229" ht="12.75">
      <c r="C229" t="s">
        <v>251</v>
      </c>
    </row>
    <row r="230" ht="12.75">
      <c r="C230" t="s">
        <v>252</v>
      </c>
    </row>
    <row r="231" ht="12.75">
      <c r="C231" t="s">
        <v>253</v>
      </c>
    </row>
    <row r="232" ht="12.75">
      <c r="C232" t="s">
        <v>254</v>
      </c>
    </row>
    <row r="233" ht="12.75">
      <c r="C233" t="s">
        <v>255</v>
      </c>
    </row>
    <row r="234" ht="12.75">
      <c r="C234" t="s">
        <v>256</v>
      </c>
    </row>
    <row r="235" ht="12.75">
      <c r="C235" t="s">
        <v>257</v>
      </c>
    </row>
    <row r="236" ht="12.75">
      <c r="C236" t="s">
        <v>258</v>
      </c>
    </row>
    <row r="237" ht="12.75">
      <c r="C237" t="s">
        <v>259</v>
      </c>
    </row>
    <row r="238" ht="12.75">
      <c r="C238" t="s">
        <v>260</v>
      </c>
    </row>
    <row r="239" ht="12.75">
      <c r="C239" t="s">
        <v>261</v>
      </c>
    </row>
    <row r="240" ht="12.75">
      <c r="C240" t="s">
        <v>262</v>
      </c>
    </row>
    <row r="241" ht="12.75">
      <c r="C241" t="s">
        <v>263</v>
      </c>
    </row>
    <row r="242" ht="12.75">
      <c r="C242" t="s">
        <v>264</v>
      </c>
    </row>
    <row r="243" ht="12.75">
      <c r="C243" t="s">
        <v>265</v>
      </c>
    </row>
    <row r="244" ht="12.75">
      <c r="C244" t="s">
        <v>266</v>
      </c>
    </row>
    <row r="245" ht="12.75">
      <c r="C245" t="s">
        <v>267</v>
      </c>
    </row>
    <row r="246" ht="12.75">
      <c r="C246" t="s">
        <v>268</v>
      </c>
    </row>
    <row r="247" ht="12.75">
      <c r="C247" t="s">
        <v>269</v>
      </c>
    </row>
    <row r="248" ht="12.75">
      <c r="C248" t="s">
        <v>270</v>
      </c>
    </row>
    <row r="249" ht="12.75">
      <c r="C249" t="s">
        <v>271</v>
      </c>
    </row>
    <row r="250" ht="12.75">
      <c r="C250" t="s">
        <v>272</v>
      </c>
    </row>
    <row r="251" ht="12.75">
      <c r="C251" t="s">
        <v>273</v>
      </c>
    </row>
    <row r="252" ht="12.75">
      <c r="C252" t="s">
        <v>274</v>
      </c>
    </row>
    <row r="253" ht="12.75">
      <c r="C253" t="s">
        <v>275</v>
      </c>
    </row>
    <row r="254" ht="12.75">
      <c r="C254" t="s">
        <v>276</v>
      </c>
    </row>
    <row r="255" ht="12.75">
      <c r="C255" t="s">
        <v>277</v>
      </c>
    </row>
    <row r="256" ht="12.75">
      <c r="B256" s="1" t="s">
        <v>278</v>
      </c>
    </row>
    <row r="257" spans="2:3" ht="12.75">
      <c r="B257" t="s">
        <v>2</v>
      </c>
      <c r="C257" t="s">
        <v>279</v>
      </c>
    </row>
    <row r="258" spans="2:3" ht="12.75">
      <c r="B258" t="s">
        <v>280</v>
      </c>
      <c r="C258" t="s">
        <v>281</v>
      </c>
    </row>
    <row r="259" spans="2:3" ht="12.75">
      <c r="B259" t="s">
        <v>282</v>
      </c>
      <c r="C259" t="s">
        <v>283</v>
      </c>
    </row>
    <row r="260" spans="2:3" ht="12.75">
      <c r="B260" t="s">
        <v>132</v>
      </c>
      <c r="C260" t="s">
        <v>284</v>
      </c>
    </row>
    <row r="261" ht="12.75">
      <c r="B261" t="s">
        <v>285</v>
      </c>
    </row>
    <row r="262" ht="12.75">
      <c r="B262" s="1" t="s">
        <v>286</v>
      </c>
    </row>
    <row r="263" spans="2:3" ht="12.75">
      <c r="B263" t="s">
        <v>287</v>
      </c>
      <c r="C263" s="21">
        <f>1022*2^20</f>
        <v>1071644672</v>
      </c>
    </row>
    <row r="264" spans="2:3" ht="12.75">
      <c r="B264" t="s">
        <v>288</v>
      </c>
      <c r="C264" s="22">
        <f>733.257813*2^20</f>
        <v>768876544.524288</v>
      </c>
    </row>
    <row r="265" spans="2:3" ht="12.75">
      <c r="B265" t="s">
        <v>289</v>
      </c>
      <c r="C265" s="23">
        <f>2.399986*2^30</f>
        <v>2576965345.214464</v>
      </c>
    </row>
    <row r="266" spans="2:3" ht="12.75">
      <c r="B266" t="s">
        <v>290</v>
      </c>
      <c r="C266" s="24">
        <f>1.942604*2^30</f>
        <v>2085855162.269696</v>
      </c>
    </row>
    <row r="267" ht="12.75">
      <c r="B267" t="s">
        <v>291</v>
      </c>
    </row>
    <row r="268" ht="12.75">
      <c r="B268" s="1" t="s">
        <v>292</v>
      </c>
    </row>
    <row r="269" spans="2:3" ht="12.75">
      <c r="B269" t="s">
        <v>293</v>
      </c>
      <c r="C269" s="25">
        <f>3*2^30</f>
        <v>3221225472</v>
      </c>
    </row>
    <row r="270" ht="12.75">
      <c r="B270" t="s">
        <v>294</v>
      </c>
    </row>
    <row r="271" ht="12.75">
      <c r="B271" t="s">
        <v>295</v>
      </c>
    </row>
    <row r="272" spans="2:3" ht="12.75">
      <c r="B272" t="s">
        <v>296</v>
      </c>
      <c r="C272" t="s">
        <v>82</v>
      </c>
    </row>
    <row r="273" spans="2:3" ht="12.75">
      <c r="B273" t="s">
        <v>297</v>
      </c>
      <c r="C273" t="s">
        <v>82</v>
      </c>
    </row>
    <row r="274" spans="2:3" ht="12.75">
      <c r="B274" t="s">
        <v>298</v>
      </c>
      <c r="C274" t="s">
        <v>82</v>
      </c>
    </row>
    <row r="275" spans="2:3" ht="12.75">
      <c r="B275" t="s">
        <v>299</v>
      </c>
      <c r="C275" t="s">
        <v>82</v>
      </c>
    </row>
    <row r="278" spans="2:12" ht="12.75">
      <c r="B278" s="1" t="s">
        <v>300</v>
      </c>
      <c r="C278" s="1" t="s">
        <v>301</v>
      </c>
      <c r="D278" s="1" t="s">
        <v>302</v>
      </c>
      <c r="E278" s="1" t="s">
        <v>303</v>
      </c>
      <c r="F278" s="1" t="s">
        <v>304</v>
      </c>
      <c r="G278" s="1" t="s">
        <v>57</v>
      </c>
      <c r="H278" s="1" t="s">
        <v>66</v>
      </c>
      <c r="I278" s="1" t="s">
        <v>77</v>
      </c>
      <c r="J278" s="1" t="s">
        <v>305</v>
      </c>
      <c r="K278" s="1" t="s">
        <v>306</v>
      </c>
      <c r="L278" s="1" t="s">
        <v>307</v>
      </c>
    </row>
    <row r="279" spans="3:12" ht="12.75">
      <c r="C279" s="26">
        <f>512*2^20</f>
        <v>536870912</v>
      </c>
      <c r="D279" t="s">
        <v>308</v>
      </c>
      <c r="E279" s="14">
        <v>0</v>
      </c>
      <c r="F279" t="s">
        <v>309</v>
      </c>
      <c r="G279" t="s">
        <v>310</v>
      </c>
      <c r="H279" t="s">
        <v>82</v>
      </c>
      <c r="I279" t="s">
        <v>82</v>
      </c>
      <c r="J279" s="26">
        <f>512*2^20</f>
        <v>536870912</v>
      </c>
      <c r="K279" s="27">
        <f>32*10^0</f>
        <v>32</v>
      </c>
      <c r="L279" s="28">
        <v>0</v>
      </c>
    </row>
    <row r="280" spans="3:12" ht="12.75">
      <c r="C280" s="26">
        <f>512*2^20</f>
        <v>536870912</v>
      </c>
      <c r="D280" t="s">
        <v>308</v>
      </c>
      <c r="E280" s="14">
        <v>0</v>
      </c>
      <c r="F280" t="s">
        <v>311</v>
      </c>
      <c r="G280" t="s">
        <v>310</v>
      </c>
      <c r="H280" t="s">
        <v>82</v>
      </c>
      <c r="I280" t="s">
        <v>82</v>
      </c>
      <c r="J280" s="26">
        <f>512*2^20</f>
        <v>536870912</v>
      </c>
      <c r="K280" s="27">
        <f>32*10^0</f>
        <v>32</v>
      </c>
      <c r="L280" s="28">
        <v>0</v>
      </c>
    </row>
    <row r="281" ht="12.75">
      <c r="B281" s="1" t="s">
        <v>312</v>
      </c>
    </row>
    <row r="282" spans="2:3" ht="12.75">
      <c r="B282" t="s">
        <v>57</v>
      </c>
      <c r="C282" t="s">
        <v>313</v>
      </c>
    </row>
    <row r="283" spans="2:3" ht="12.75">
      <c r="B283" t="s">
        <v>314</v>
      </c>
      <c r="C283" t="s">
        <v>315</v>
      </c>
    </row>
    <row r="284" spans="2:3" ht="12.75">
      <c r="B284" t="s">
        <v>2</v>
      </c>
      <c r="C284" t="s">
        <v>316</v>
      </c>
    </row>
    <row r="285" spans="2:3" ht="12.75">
      <c r="B285" t="s">
        <v>317</v>
      </c>
      <c r="C285" t="s">
        <v>313</v>
      </c>
    </row>
    <row r="286" spans="2:3" ht="12.75">
      <c r="B286" t="s">
        <v>318</v>
      </c>
      <c r="C286" t="s">
        <v>319</v>
      </c>
    </row>
    <row r="287" spans="2:3" ht="12.75">
      <c r="B287" t="s">
        <v>320</v>
      </c>
      <c r="C287" s="19">
        <v>38784</v>
      </c>
    </row>
    <row r="288" spans="2:3" ht="12.75">
      <c r="B288" t="s">
        <v>321</v>
      </c>
      <c r="C288" t="s">
        <v>322</v>
      </c>
    </row>
    <row r="291" spans="2:19" ht="12.75">
      <c r="B291" s="1" t="s">
        <v>323</v>
      </c>
      <c r="C291" s="1" t="s">
        <v>89</v>
      </c>
      <c r="D291" s="1" t="s">
        <v>324</v>
      </c>
      <c r="E291" s="1" t="s">
        <v>66</v>
      </c>
      <c r="F291" s="1" t="s">
        <v>325</v>
      </c>
      <c r="G291" s="1" t="s">
        <v>326</v>
      </c>
      <c r="H291" s="1" t="s">
        <v>327</v>
      </c>
      <c r="I291" s="1" t="s">
        <v>328</v>
      </c>
      <c r="J291" s="1" t="s">
        <v>57</v>
      </c>
      <c r="K291" s="1" t="s">
        <v>141</v>
      </c>
      <c r="L291" s="1" t="s">
        <v>143</v>
      </c>
      <c r="M291" s="1" t="s">
        <v>147</v>
      </c>
      <c r="N291" s="1" t="s">
        <v>160</v>
      </c>
      <c r="O291" s="1" t="s">
        <v>161</v>
      </c>
      <c r="P291" s="1" t="s">
        <v>163</v>
      </c>
      <c r="Q291" s="1" t="s">
        <v>165</v>
      </c>
      <c r="R291" s="1" t="s">
        <v>167</v>
      </c>
      <c r="S291" s="1" t="s">
        <v>329</v>
      </c>
    </row>
    <row r="292" spans="3:18" ht="12.75">
      <c r="C292">
        <v>1</v>
      </c>
      <c r="D292" t="s">
        <v>330</v>
      </c>
      <c r="E292" t="s">
        <v>159</v>
      </c>
      <c r="F292" t="s">
        <v>82</v>
      </c>
      <c r="G292" s="27">
        <f>32*10^0</f>
        <v>32</v>
      </c>
      <c r="H292" t="s">
        <v>331</v>
      </c>
      <c r="I292" t="s">
        <v>82</v>
      </c>
      <c r="J292" t="s">
        <v>82</v>
      </c>
      <c r="K292" t="s">
        <v>82</v>
      </c>
      <c r="L292" t="s">
        <v>82</v>
      </c>
      <c r="M292" t="s">
        <v>82</v>
      </c>
      <c r="N292" t="s">
        <v>82</v>
      </c>
      <c r="O292" t="s">
        <v>332</v>
      </c>
      <c r="P292" t="s">
        <v>332</v>
      </c>
      <c r="Q292" t="s">
        <v>100</v>
      </c>
      <c r="R292" t="s">
        <v>168</v>
      </c>
    </row>
    <row r="293" spans="3:18" ht="12.75">
      <c r="C293">
        <v>2</v>
      </c>
      <c r="D293" t="s">
        <v>333</v>
      </c>
      <c r="E293" t="s">
        <v>159</v>
      </c>
      <c r="F293" t="s">
        <v>82</v>
      </c>
      <c r="G293" s="27">
        <f>32*10^0</f>
        <v>32</v>
      </c>
      <c r="H293" t="s">
        <v>331</v>
      </c>
      <c r="I293" t="s">
        <v>82</v>
      </c>
      <c r="J293" t="s">
        <v>82</v>
      </c>
      <c r="K293" t="s">
        <v>82</v>
      </c>
      <c r="L293" t="s">
        <v>82</v>
      </c>
      <c r="M293" t="s">
        <v>82</v>
      </c>
      <c r="N293" t="s">
        <v>82</v>
      </c>
      <c r="O293" t="s">
        <v>332</v>
      </c>
      <c r="P293" t="s">
        <v>332</v>
      </c>
      <c r="Q293" t="s">
        <v>100</v>
      </c>
      <c r="R293" t="s">
        <v>168</v>
      </c>
    </row>
    <row r="294" spans="3:18" ht="12.75">
      <c r="C294">
        <v>3</v>
      </c>
      <c r="D294" t="s">
        <v>334</v>
      </c>
      <c r="E294" t="s">
        <v>159</v>
      </c>
      <c r="F294" t="s">
        <v>82</v>
      </c>
      <c r="G294" s="27">
        <f>32*10^0</f>
        <v>32</v>
      </c>
      <c r="H294" t="s">
        <v>331</v>
      </c>
      <c r="I294" t="s">
        <v>82</v>
      </c>
      <c r="J294" t="s">
        <v>82</v>
      </c>
      <c r="K294" t="s">
        <v>82</v>
      </c>
      <c r="L294" t="s">
        <v>82</v>
      </c>
      <c r="M294" t="s">
        <v>82</v>
      </c>
      <c r="N294" t="s">
        <v>82</v>
      </c>
      <c r="O294" t="s">
        <v>332</v>
      </c>
      <c r="P294" t="s">
        <v>332</v>
      </c>
      <c r="Q294" t="s">
        <v>100</v>
      </c>
      <c r="R294" t="s">
        <v>168</v>
      </c>
    </row>
    <row r="295" spans="3:18" ht="12.75">
      <c r="C295">
        <v>4</v>
      </c>
      <c r="D295" t="s">
        <v>335</v>
      </c>
      <c r="E295" t="s">
        <v>159</v>
      </c>
      <c r="F295" t="s">
        <v>82</v>
      </c>
      <c r="G295" s="27">
        <f>32*10^0</f>
        <v>32</v>
      </c>
      <c r="H295" t="s">
        <v>331</v>
      </c>
      <c r="I295" t="s">
        <v>82</v>
      </c>
      <c r="J295" t="s">
        <v>82</v>
      </c>
      <c r="K295" t="s">
        <v>82</v>
      </c>
      <c r="L295" t="s">
        <v>82</v>
      </c>
      <c r="M295" t="s">
        <v>82</v>
      </c>
      <c r="N295" t="s">
        <v>82</v>
      </c>
      <c r="O295" t="s">
        <v>332</v>
      </c>
      <c r="P295" t="s">
        <v>332</v>
      </c>
      <c r="Q295" t="s">
        <v>100</v>
      </c>
      <c r="R295" t="s">
        <v>168</v>
      </c>
    </row>
    <row r="296" spans="3:18" ht="12.75">
      <c r="C296">
        <v>5</v>
      </c>
      <c r="D296" t="s">
        <v>336</v>
      </c>
      <c r="E296" t="s">
        <v>159</v>
      </c>
      <c r="F296" t="s">
        <v>82</v>
      </c>
      <c r="G296" s="27">
        <f>32*10^0</f>
        <v>32</v>
      </c>
      <c r="H296" t="s">
        <v>331</v>
      </c>
      <c r="I296" t="s">
        <v>82</v>
      </c>
      <c r="J296" t="s">
        <v>82</v>
      </c>
      <c r="K296" t="s">
        <v>82</v>
      </c>
      <c r="L296" t="s">
        <v>82</v>
      </c>
      <c r="M296" t="s">
        <v>82</v>
      </c>
      <c r="N296" t="s">
        <v>82</v>
      </c>
      <c r="O296" t="s">
        <v>332</v>
      </c>
      <c r="P296" t="s">
        <v>332</v>
      </c>
      <c r="Q296" t="s">
        <v>100</v>
      </c>
      <c r="R296" t="s">
        <v>168</v>
      </c>
    </row>
    <row r="297" spans="3:18" ht="12.75">
      <c r="C297">
        <v>6</v>
      </c>
      <c r="D297" t="s">
        <v>337</v>
      </c>
      <c r="E297" t="s">
        <v>159</v>
      </c>
      <c r="F297" t="s">
        <v>82</v>
      </c>
      <c r="G297" s="27">
        <f>32*10^0</f>
        <v>32</v>
      </c>
      <c r="H297" t="s">
        <v>338</v>
      </c>
      <c r="I297" t="s">
        <v>339</v>
      </c>
      <c r="J297" t="s">
        <v>137</v>
      </c>
      <c r="K297" t="s">
        <v>82</v>
      </c>
      <c r="L297" t="s">
        <v>340</v>
      </c>
      <c r="M297" s="19">
        <v>38860</v>
      </c>
      <c r="N297" t="s">
        <v>133</v>
      </c>
      <c r="O297" t="s">
        <v>162</v>
      </c>
      <c r="P297" t="s">
        <v>164</v>
      </c>
      <c r="Q297" t="s">
        <v>166</v>
      </c>
      <c r="R297" t="s">
        <v>168</v>
      </c>
    </row>
    <row r="298" spans="3:18" ht="12.75">
      <c r="C298">
        <v>7</v>
      </c>
      <c r="D298" t="s">
        <v>341</v>
      </c>
      <c r="E298" t="s">
        <v>159</v>
      </c>
      <c r="F298" t="s">
        <v>82</v>
      </c>
      <c r="G298" s="27">
        <f>32*10^0</f>
        <v>32</v>
      </c>
      <c r="H298" t="s">
        <v>331</v>
      </c>
      <c r="I298" t="s">
        <v>82</v>
      </c>
      <c r="J298" t="s">
        <v>82</v>
      </c>
      <c r="K298" t="s">
        <v>82</v>
      </c>
      <c r="L298" t="s">
        <v>82</v>
      </c>
      <c r="M298" t="s">
        <v>82</v>
      </c>
      <c r="N298" t="s">
        <v>82</v>
      </c>
      <c r="O298" t="s">
        <v>332</v>
      </c>
      <c r="P298" t="s">
        <v>332</v>
      </c>
      <c r="Q298" t="s">
        <v>100</v>
      </c>
      <c r="R298" t="s">
        <v>168</v>
      </c>
    </row>
    <row r="299" spans="3:18" ht="12.75">
      <c r="C299">
        <v>8</v>
      </c>
      <c r="D299" t="s">
        <v>342</v>
      </c>
      <c r="E299" t="s">
        <v>159</v>
      </c>
      <c r="F299" t="s">
        <v>82</v>
      </c>
      <c r="G299" s="27">
        <f>32*10^0</f>
        <v>32</v>
      </c>
      <c r="H299" t="s">
        <v>331</v>
      </c>
      <c r="I299" t="s">
        <v>82</v>
      </c>
      <c r="J299" t="s">
        <v>82</v>
      </c>
      <c r="K299" t="s">
        <v>82</v>
      </c>
      <c r="L299" t="s">
        <v>82</v>
      </c>
      <c r="M299" t="s">
        <v>82</v>
      </c>
      <c r="N299" t="s">
        <v>82</v>
      </c>
      <c r="O299" t="s">
        <v>332</v>
      </c>
      <c r="P299" t="s">
        <v>332</v>
      </c>
      <c r="Q299" t="s">
        <v>100</v>
      </c>
      <c r="R299" t="s">
        <v>168</v>
      </c>
    </row>
    <row r="300" spans="3:18" ht="12.75">
      <c r="C300">
        <v>0</v>
      </c>
      <c r="D300" t="s">
        <v>343</v>
      </c>
      <c r="E300" t="s">
        <v>343</v>
      </c>
      <c r="F300" t="s">
        <v>82</v>
      </c>
      <c r="G300" s="27">
        <f>32*10^0</f>
        <v>32</v>
      </c>
      <c r="H300" t="s">
        <v>338</v>
      </c>
      <c r="I300" t="s">
        <v>339</v>
      </c>
      <c r="J300" t="s">
        <v>137</v>
      </c>
      <c r="K300" t="s">
        <v>82</v>
      </c>
      <c r="L300" t="s">
        <v>340</v>
      </c>
      <c r="M300" s="19">
        <v>38860</v>
      </c>
      <c r="N300" t="s">
        <v>133</v>
      </c>
      <c r="O300" t="s">
        <v>162</v>
      </c>
      <c r="P300" t="s">
        <v>164</v>
      </c>
      <c r="Q300" t="s">
        <v>166</v>
      </c>
      <c r="R300" t="s">
        <v>168</v>
      </c>
    </row>
    <row r="303" spans="2:8" ht="12.75">
      <c r="B303" s="1" t="s">
        <v>344</v>
      </c>
      <c r="C303" s="1" t="s">
        <v>57</v>
      </c>
      <c r="D303" s="1" t="s">
        <v>160</v>
      </c>
      <c r="E303" s="1" t="s">
        <v>161</v>
      </c>
      <c r="F303" s="1" t="s">
        <v>163</v>
      </c>
      <c r="G303" s="1" t="s">
        <v>165</v>
      </c>
      <c r="H303" s="1" t="s">
        <v>167</v>
      </c>
    </row>
    <row r="304" spans="3:8" ht="12.75">
      <c r="C304" t="s">
        <v>58</v>
      </c>
      <c r="D304" t="s">
        <v>345</v>
      </c>
      <c r="E304" t="s">
        <v>346</v>
      </c>
      <c r="F304" t="s">
        <v>347</v>
      </c>
      <c r="G304" t="s">
        <v>100</v>
      </c>
      <c r="H304" t="s">
        <v>348</v>
      </c>
    </row>
    <row r="305" spans="3:8" ht="12.75">
      <c r="C305" t="s">
        <v>58</v>
      </c>
      <c r="D305" t="s">
        <v>349</v>
      </c>
      <c r="E305" t="s">
        <v>346</v>
      </c>
      <c r="F305" t="s">
        <v>350</v>
      </c>
      <c r="G305" t="s">
        <v>100</v>
      </c>
      <c r="H305" t="s">
        <v>351</v>
      </c>
    </row>
    <row r="306" spans="3:8" ht="12.75">
      <c r="C306" t="s">
        <v>58</v>
      </c>
      <c r="D306" t="s">
        <v>352</v>
      </c>
      <c r="E306" t="s">
        <v>346</v>
      </c>
      <c r="F306" t="s">
        <v>353</v>
      </c>
      <c r="G306" t="s">
        <v>100</v>
      </c>
      <c r="H306" t="s">
        <v>351</v>
      </c>
    </row>
    <row r="307" spans="3:8" ht="12.75">
      <c r="C307" t="s">
        <v>58</v>
      </c>
      <c r="D307" t="s">
        <v>354</v>
      </c>
      <c r="E307" t="s">
        <v>346</v>
      </c>
      <c r="F307" t="s">
        <v>355</v>
      </c>
      <c r="G307" t="s">
        <v>100</v>
      </c>
      <c r="H307" t="s">
        <v>356</v>
      </c>
    </row>
    <row r="308" spans="3:8" ht="12.75">
      <c r="C308" t="s">
        <v>58</v>
      </c>
      <c r="D308" t="s">
        <v>357</v>
      </c>
      <c r="E308" t="s">
        <v>346</v>
      </c>
      <c r="F308" t="s">
        <v>358</v>
      </c>
      <c r="G308" t="s">
        <v>100</v>
      </c>
      <c r="H308" t="s">
        <v>356</v>
      </c>
    </row>
    <row r="309" spans="3:8" ht="12.75">
      <c r="C309" t="s">
        <v>58</v>
      </c>
      <c r="D309" t="s">
        <v>359</v>
      </c>
      <c r="E309" t="s">
        <v>346</v>
      </c>
      <c r="F309" t="s">
        <v>360</v>
      </c>
      <c r="G309" t="s">
        <v>100</v>
      </c>
      <c r="H309" t="s">
        <v>356</v>
      </c>
    </row>
    <row r="310" spans="3:8" ht="12.75">
      <c r="C310" t="s">
        <v>361</v>
      </c>
      <c r="D310" t="s">
        <v>362</v>
      </c>
      <c r="E310" t="s">
        <v>346</v>
      </c>
      <c r="F310" t="s">
        <v>363</v>
      </c>
      <c r="G310" t="s">
        <v>166</v>
      </c>
      <c r="H310" t="s">
        <v>356</v>
      </c>
    </row>
    <row r="311" spans="3:8" ht="12.75">
      <c r="C311" t="s">
        <v>58</v>
      </c>
      <c r="D311" t="s">
        <v>364</v>
      </c>
      <c r="E311" t="s">
        <v>346</v>
      </c>
      <c r="F311" t="s">
        <v>365</v>
      </c>
      <c r="G311" t="s">
        <v>166</v>
      </c>
      <c r="H311" t="s">
        <v>356</v>
      </c>
    </row>
    <row r="312" ht="12.75">
      <c r="B312" s="1" t="s">
        <v>343</v>
      </c>
    </row>
    <row r="313" ht="12.75">
      <c r="B313" t="s">
        <v>366</v>
      </c>
    </row>
    <row r="314" ht="12.75">
      <c r="B314" t="s">
        <v>367</v>
      </c>
    </row>
    <row r="315" spans="2:3" ht="12.75">
      <c r="B315" t="s">
        <v>368</v>
      </c>
      <c r="C315" t="s">
        <v>100</v>
      </c>
    </row>
    <row r="316" spans="2:3" ht="12.75">
      <c r="B316" t="s">
        <v>369</v>
      </c>
      <c r="C316" t="s">
        <v>100</v>
      </c>
    </row>
    <row r="317" spans="2:3" ht="12.75">
      <c r="B317" t="s">
        <v>370</v>
      </c>
      <c r="C317" s="17">
        <f>256*2^20</f>
        <v>268435456</v>
      </c>
    </row>
    <row r="318" spans="2:3" ht="12.75">
      <c r="B318" t="s">
        <v>371</v>
      </c>
      <c r="C318" t="s">
        <v>372</v>
      </c>
    </row>
    <row r="319" spans="2:3" ht="12.75">
      <c r="B319" t="s">
        <v>373</v>
      </c>
      <c r="C319" t="s">
        <v>372</v>
      </c>
    </row>
    <row r="320" ht="12.75">
      <c r="B320" t="s">
        <v>374</v>
      </c>
    </row>
    <row r="323" spans="2:6" ht="12.75">
      <c r="B323" s="1" t="s">
        <v>375</v>
      </c>
      <c r="C323" s="1" t="s">
        <v>160</v>
      </c>
      <c r="D323" s="1" t="s">
        <v>57</v>
      </c>
      <c r="E323" s="1" t="s">
        <v>376</v>
      </c>
      <c r="F323" s="1" t="s">
        <v>377</v>
      </c>
    </row>
    <row r="324" spans="3:6" ht="12.75">
      <c r="C324" t="s">
        <v>378</v>
      </c>
      <c r="D324" t="s">
        <v>379</v>
      </c>
      <c r="E324" s="29">
        <v>0</v>
      </c>
      <c r="F324" s="29">
        <v>0</v>
      </c>
    </row>
    <row r="325" spans="3:6" ht="12.75">
      <c r="C325" t="s">
        <v>378</v>
      </c>
      <c r="D325" t="s">
        <v>379</v>
      </c>
      <c r="E325" s="29">
        <v>0</v>
      </c>
      <c r="F325" s="29">
        <v>0</v>
      </c>
    </row>
    <row r="326" spans="3:6" ht="12.75">
      <c r="C326" t="s">
        <v>380</v>
      </c>
      <c r="D326" t="s">
        <v>379</v>
      </c>
      <c r="E326" s="30">
        <f>1600*10^0</f>
        <v>1600</v>
      </c>
      <c r="F326" s="31">
        <f>1200*10^0</f>
        <v>1200</v>
      </c>
    </row>
    <row r="327" spans="3:6" ht="12.75">
      <c r="C327" t="s">
        <v>381</v>
      </c>
      <c r="D327" t="s">
        <v>379</v>
      </c>
      <c r="E327" s="32">
        <f>640*10^0</f>
        <v>640</v>
      </c>
      <c r="F327" s="33">
        <f>480*10^0</f>
        <v>480</v>
      </c>
    </row>
    <row r="328" ht="12.75">
      <c r="B328" t="s">
        <v>382</v>
      </c>
    </row>
    <row r="329" ht="12.75">
      <c r="B329" t="s">
        <v>383</v>
      </c>
    </row>
    <row r="330" ht="12.75">
      <c r="B330" s="1" t="s">
        <v>384</v>
      </c>
    </row>
    <row r="331" spans="2:3" ht="12.75">
      <c r="B331" t="s">
        <v>160</v>
      </c>
      <c r="C331" t="s">
        <v>385</v>
      </c>
    </row>
    <row r="332" spans="2:3" ht="12.75">
      <c r="B332" t="s">
        <v>386</v>
      </c>
      <c r="C332" t="s">
        <v>387</v>
      </c>
    </row>
    <row r="333" spans="2:3" ht="12.75">
      <c r="B333" t="s">
        <v>388</v>
      </c>
      <c r="C333" s="34">
        <f>4.4*10^0</f>
        <v>4.4</v>
      </c>
    </row>
    <row r="334" spans="2:3" ht="12.75">
      <c r="B334" t="s">
        <v>389</v>
      </c>
      <c r="C334" s="35">
        <f>12.554*10^0</f>
        <v>12.554</v>
      </c>
    </row>
    <row r="335" ht="12.75">
      <c r="B335" s="1" t="s">
        <v>390</v>
      </c>
    </row>
    <row r="336" spans="2:3" ht="12.75">
      <c r="B336" t="s">
        <v>391</v>
      </c>
      <c r="C336" t="s">
        <v>392</v>
      </c>
    </row>
    <row r="337" spans="2:3" ht="12.75">
      <c r="B337" t="s">
        <v>2</v>
      </c>
      <c r="C337" t="s">
        <v>393</v>
      </c>
    </row>
    <row r="338" spans="2:3" ht="12.75">
      <c r="B338" t="s">
        <v>394</v>
      </c>
      <c r="C338" t="s">
        <v>395</v>
      </c>
    </row>
    <row r="339" spans="2:3" ht="12.75">
      <c r="B339" t="s">
        <v>396</v>
      </c>
      <c r="C339" t="s">
        <v>397</v>
      </c>
    </row>
    <row r="340" spans="2:3" ht="12.75">
      <c r="B340" t="s">
        <v>398</v>
      </c>
      <c r="C340" s="36">
        <f>1280*10^0</f>
        <v>1280</v>
      </c>
    </row>
    <row r="341" spans="2:3" ht="12.75">
      <c r="B341" t="s">
        <v>399</v>
      </c>
      <c r="C341" s="37">
        <f>800*10^0</f>
        <v>800</v>
      </c>
    </row>
    <row r="342" spans="2:3" ht="12.75">
      <c r="B342" t="s">
        <v>400</v>
      </c>
      <c r="C342" s="27">
        <f>32*10^0</f>
        <v>32</v>
      </c>
    </row>
    <row r="343" spans="2:3" ht="12.75">
      <c r="B343" t="s">
        <v>401</v>
      </c>
      <c r="C343" t="s">
        <v>1</v>
      </c>
    </row>
    <row r="346" spans="2:5" ht="12.75">
      <c r="B346" s="1" t="s">
        <v>402</v>
      </c>
      <c r="C346" s="1" t="s">
        <v>160</v>
      </c>
      <c r="D346" s="1" t="s">
        <v>403</v>
      </c>
      <c r="E346" s="1" t="s">
        <v>404</v>
      </c>
    </row>
    <row r="347" spans="3:5" ht="12.75">
      <c r="C347" t="s">
        <v>405</v>
      </c>
      <c r="D347">
        <v>0</v>
      </c>
      <c r="E347" s="38">
        <f>28*2^10</f>
        <v>28672</v>
      </c>
    </row>
    <row r="348" spans="3:5" ht="12.75">
      <c r="C348" t="s">
        <v>406</v>
      </c>
      <c r="D348">
        <v>4</v>
      </c>
      <c r="E348" s="39">
        <f>236*2^10</f>
        <v>241664</v>
      </c>
    </row>
    <row r="349" spans="3:5" ht="12.75">
      <c r="C349" t="s">
        <v>407</v>
      </c>
      <c r="D349">
        <v>848</v>
      </c>
      <c r="E349" s="40">
        <f>260*2^10</f>
        <v>266240</v>
      </c>
    </row>
    <row r="350" spans="3:5" ht="12.75">
      <c r="C350" t="s">
        <v>408</v>
      </c>
      <c r="D350">
        <v>916</v>
      </c>
      <c r="E350" s="41">
        <f>2.804688*2^20</f>
        <v>2940928.524288</v>
      </c>
    </row>
    <row r="351" spans="3:5" ht="12.75">
      <c r="C351" t="s">
        <v>409</v>
      </c>
      <c r="D351">
        <v>944</v>
      </c>
      <c r="E351" s="42">
        <f>2.789063*2^20</f>
        <v>2924544.524288</v>
      </c>
    </row>
    <row r="352" spans="3:5" ht="12.75">
      <c r="C352" t="s">
        <v>410</v>
      </c>
      <c r="D352">
        <v>996</v>
      </c>
      <c r="E352" s="43">
        <f>4.308594*2^20</f>
        <v>4517888.262144</v>
      </c>
    </row>
    <row r="353" spans="3:5" ht="12.75">
      <c r="C353" t="s">
        <v>411</v>
      </c>
      <c r="D353">
        <v>1008</v>
      </c>
      <c r="E353" s="44">
        <f>1.503906*2^20</f>
        <v>1576959.737856</v>
      </c>
    </row>
    <row r="354" spans="3:5" ht="12.75">
      <c r="C354" t="s">
        <v>412</v>
      </c>
      <c r="D354">
        <v>1160</v>
      </c>
      <c r="E354" s="45">
        <f>1.011719*2^20</f>
        <v>1060864.262144</v>
      </c>
    </row>
    <row r="355" spans="3:5" ht="12.75">
      <c r="C355" t="s">
        <v>413</v>
      </c>
      <c r="D355">
        <v>1176</v>
      </c>
      <c r="E355" s="46">
        <f>2.742188*2^20</f>
        <v>2875392.524288</v>
      </c>
    </row>
    <row r="356" spans="3:5" ht="12.75">
      <c r="C356" t="s">
        <v>413</v>
      </c>
      <c r="D356">
        <v>1276</v>
      </c>
      <c r="E356" s="47">
        <f>2.53125*2^20</f>
        <v>2654208</v>
      </c>
    </row>
    <row r="357" spans="3:5" ht="12.75">
      <c r="C357" t="s">
        <v>413</v>
      </c>
      <c r="D357">
        <v>1316</v>
      </c>
      <c r="E357" s="48">
        <f>15.316406*2^20</f>
        <v>16060415.737856</v>
      </c>
    </row>
    <row r="358" spans="3:5" ht="12.75">
      <c r="C358" t="s">
        <v>413</v>
      </c>
      <c r="D358">
        <v>1436</v>
      </c>
      <c r="E358" s="49">
        <f>1.3125*2^20</f>
        <v>1376256</v>
      </c>
    </row>
    <row r="359" spans="3:5" ht="12.75">
      <c r="C359" t="s">
        <v>413</v>
      </c>
      <c r="D359">
        <v>1464</v>
      </c>
      <c r="E359" s="50">
        <f>1.648438*2^20</f>
        <v>1728512.524288</v>
      </c>
    </row>
    <row r="360" spans="3:5" ht="12.75">
      <c r="C360" t="s">
        <v>414</v>
      </c>
      <c r="D360">
        <v>1764</v>
      </c>
      <c r="E360" s="51">
        <f>2.265625*2^20</f>
        <v>2375680</v>
      </c>
    </row>
    <row r="361" spans="3:5" ht="12.75">
      <c r="C361" t="s">
        <v>412</v>
      </c>
      <c r="D361">
        <v>1944</v>
      </c>
      <c r="E361" s="52">
        <f>2.535156*2^20</f>
        <v>2658303.737856</v>
      </c>
    </row>
    <row r="362" spans="3:5" ht="12.75">
      <c r="C362" t="s">
        <v>415</v>
      </c>
      <c r="D362">
        <v>2016</v>
      </c>
      <c r="E362" s="53">
        <f>14.410156*2^20</f>
        <v>15110143.737856</v>
      </c>
    </row>
    <row r="363" spans="3:5" ht="12.75">
      <c r="C363" t="s">
        <v>416</v>
      </c>
      <c r="D363">
        <v>248</v>
      </c>
      <c r="E363" s="54">
        <f>1.046875*2^20</f>
        <v>1097728</v>
      </c>
    </row>
    <row r="364" spans="3:5" ht="12.75">
      <c r="C364" t="s">
        <v>417</v>
      </c>
      <c r="D364">
        <v>232</v>
      </c>
      <c r="E364" s="55">
        <f>3.441406*2^20</f>
        <v>3608575.737856</v>
      </c>
    </row>
    <row r="365" spans="3:5" ht="12.75">
      <c r="C365" t="s">
        <v>418</v>
      </c>
      <c r="D365">
        <v>320</v>
      </c>
      <c r="E365" s="53">
        <f>13.644531*2^20</f>
        <v>14307327.737856</v>
      </c>
    </row>
    <row r="366" spans="3:5" ht="12.75">
      <c r="C366" t="s">
        <v>419</v>
      </c>
      <c r="D366">
        <v>336</v>
      </c>
      <c r="E366" s="56">
        <f>1.519531*2^20</f>
        <v>1593343.737856</v>
      </c>
    </row>
    <row r="367" spans="3:5" ht="12.75">
      <c r="C367" t="s">
        <v>420</v>
      </c>
      <c r="D367">
        <v>416</v>
      </c>
      <c r="E367" s="57">
        <f>1.097656*2^20</f>
        <v>1150975.737856</v>
      </c>
    </row>
    <row r="368" spans="3:5" ht="12.75">
      <c r="C368" t="s">
        <v>421</v>
      </c>
      <c r="D368">
        <v>460</v>
      </c>
      <c r="E368" s="58">
        <f>1.207031*2^20</f>
        <v>1265663.737856</v>
      </c>
    </row>
    <row r="369" spans="3:5" ht="12.75">
      <c r="C369" t="s">
        <v>422</v>
      </c>
      <c r="D369">
        <v>544</v>
      </c>
      <c r="E369" s="59">
        <f>1.375*2^20</f>
        <v>1441792</v>
      </c>
    </row>
    <row r="370" spans="3:5" ht="12.75">
      <c r="C370" t="s">
        <v>423</v>
      </c>
      <c r="D370">
        <v>576</v>
      </c>
      <c r="E370" s="60">
        <f>1.277344*2^20</f>
        <v>1339392.262144</v>
      </c>
    </row>
    <row r="371" spans="3:5" ht="12.75">
      <c r="C371" t="s">
        <v>413</v>
      </c>
      <c r="D371">
        <v>684</v>
      </c>
      <c r="E371" s="61">
        <f>1.4375*2^20</f>
        <v>1507328</v>
      </c>
    </row>
    <row r="372" spans="3:5" ht="12.75">
      <c r="C372" t="s">
        <v>424</v>
      </c>
      <c r="D372">
        <v>768</v>
      </c>
      <c r="E372" s="62">
        <f>2.949219*2^20</f>
        <v>3092480.262144</v>
      </c>
    </row>
    <row r="373" spans="3:5" ht="12.75">
      <c r="C373" t="s">
        <v>425</v>
      </c>
      <c r="D373">
        <v>808</v>
      </c>
      <c r="E373" s="63">
        <f>448*2^10</f>
        <v>458752</v>
      </c>
    </row>
    <row r="374" spans="3:5" ht="12.75">
      <c r="C374" t="s">
        <v>426</v>
      </c>
      <c r="D374">
        <v>960</v>
      </c>
      <c r="E374" s="64">
        <f>1.105469*2^20</f>
        <v>1159168.262144</v>
      </c>
    </row>
    <row r="375" spans="3:5" ht="12.75">
      <c r="C375" t="s">
        <v>427</v>
      </c>
      <c r="D375">
        <v>2564</v>
      </c>
      <c r="E375" s="65">
        <f>2.167969*2^20</f>
        <v>2273280.262144</v>
      </c>
    </row>
    <row r="376" spans="3:5" ht="12.75">
      <c r="C376" t="s">
        <v>428</v>
      </c>
      <c r="D376">
        <v>2588</v>
      </c>
      <c r="E376" s="66">
        <f>956*2^10</f>
        <v>978944</v>
      </c>
    </row>
    <row r="377" spans="3:5" ht="12.75">
      <c r="C377" t="s">
        <v>429</v>
      </c>
      <c r="D377">
        <v>2748</v>
      </c>
      <c r="E377" s="67">
        <f>724*2^10</f>
        <v>741376</v>
      </c>
    </row>
    <row r="378" spans="3:5" ht="12.75">
      <c r="C378" t="s">
        <v>430</v>
      </c>
      <c r="D378">
        <v>2816</v>
      </c>
      <c r="E378" s="68">
        <f>1.257813*2^20</f>
        <v>1318912.524288</v>
      </c>
    </row>
    <row r="379" spans="3:5" ht="12.75">
      <c r="C379" t="s">
        <v>417</v>
      </c>
      <c r="D379">
        <v>3344</v>
      </c>
      <c r="E379" s="69">
        <f>4.042969*2^20</f>
        <v>4239360.262144</v>
      </c>
    </row>
    <row r="380" spans="3:5" ht="12.75">
      <c r="C380" t="s">
        <v>417</v>
      </c>
      <c r="D380">
        <v>3356</v>
      </c>
      <c r="E380" s="70">
        <f>4.550781*2^20</f>
        <v>4771839.737856</v>
      </c>
    </row>
    <row r="381" spans="3:5" ht="12.75">
      <c r="C381" t="s">
        <v>413</v>
      </c>
      <c r="D381">
        <v>3472</v>
      </c>
      <c r="E381" s="71">
        <f>1.621094*2^20</f>
        <v>1699840.262144</v>
      </c>
    </row>
    <row r="382" spans="3:5" ht="12.75">
      <c r="C382" t="s">
        <v>431</v>
      </c>
      <c r="D382">
        <v>3496</v>
      </c>
      <c r="E382" s="72">
        <f>10.230469*2^20</f>
        <v>10727424.262144</v>
      </c>
    </row>
    <row r="383" spans="3:5" ht="12.75">
      <c r="C383" t="s">
        <v>432</v>
      </c>
      <c r="D383">
        <v>3180</v>
      </c>
      <c r="E383" s="73">
        <f>6.242188*2^20</f>
        <v>6545408.524288</v>
      </c>
    </row>
    <row r="386" spans="2:7" ht="12.75">
      <c r="B386" s="1" t="s">
        <v>433</v>
      </c>
      <c r="C386" s="1" t="s">
        <v>434</v>
      </c>
      <c r="D386" s="1" t="s">
        <v>435</v>
      </c>
      <c r="E386" s="1" t="s">
        <v>66</v>
      </c>
      <c r="F386" s="1" t="s">
        <v>76</v>
      </c>
      <c r="G386" s="1" t="s">
        <v>436</v>
      </c>
    </row>
    <row r="387" spans="3:7" ht="12.75">
      <c r="C387" t="s">
        <v>5</v>
      </c>
      <c r="D387" t="s">
        <v>437</v>
      </c>
      <c r="E387" t="s">
        <v>438</v>
      </c>
      <c r="F387" s="74">
        <f>1.746674*16^9</f>
        <v>120030523308.37607</v>
      </c>
      <c r="G387" s="75">
        <f>1.039429*16^9</f>
        <v>71429016984.22374</v>
      </c>
    </row>
    <row r="388" spans="3:7" ht="12.75">
      <c r="C388" t="s">
        <v>439</v>
      </c>
      <c r="D388" t="s">
        <v>82</v>
      </c>
      <c r="E388" t="s">
        <v>440</v>
      </c>
      <c r="F388" s="76">
        <v>0</v>
      </c>
      <c r="G388" s="76">
        <v>0</v>
      </c>
    </row>
    <row r="389" spans="3:7" ht="12.75">
      <c r="C389" t="s">
        <v>441</v>
      </c>
      <c r="D389" t="s">
        <v>442</v>
      </c>
      <c r="E389" t="s">
        <v>440</v>
      </c>
      <c r="F389" s="77">
        <f>673.613281*2^20</f>
        <v>706334719.737856</v>
      </c>
      <c r="G389" s="76">
        <v>0</v>
      </c>
    </row>
    <row r="390" ht="12.75">
      <c r="B390" t="s">
        <v>443</v>
      </c>
    </row>
    <row r="391" ht="12.75">
      <c r="B391" t="s">
        <v>444</v>
      </c>
    </row>
    <row r="392" ht="12.75">
      <c r="B392" s="1" t="s">
        <v>445</v>
      </c>
    </row>
    <row r="393" spans="2:3" ht="12.75">
      <c r="B393" t="s">
        <v>160</v>
      </c>
      <c r="C393" t="s">
        <v>446</v>
      </c>
    </row>
    <row r="394" spans="2:3" ht="12.75">
      <c r="B394" t="s">
        <v>57</v>
      </c>
      <c r="C394" t="s">
        <v>447</v>
      </c>
    </row>
    <row r="395" spans="2:3" ht="12.75">
      <c r="B395" t="s">
        <v>76</v>
      </c>
      <c r="C395" s="74">
        <f>1.746674*16^9</f>
        <v>120030523308.37607</v>
      </c>
    </row>
    <row r="396" spans="2:3" ht="12.75">
      <c r="B396" t="s">
        <v>314</v>
      </c>
      <c r="C396" t="s">
        <v>446</v>
      </c>
    </row>
    <row r="397" spans="2:3" ht="12.75">
      <c r="B397" t="s">
        <v>448</v>
      </c>
      <c r="C397" t="s">
        <v>449</v>
      </c>
    </row>
    <row r="398" ht="12.75">
      <c r="B398" t="s">
        <v>450</v>
      </c>
    </row>
  </sheetData>
  <printOptions/>
  <pageMargins left="0.75" right="0.75" top="1" bottom="1" header="0.5" footer="0.5"/>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D64"/>
  <sheetViews>
    <sheetView workbookViewId="0" topLeftCell="A1">
      <selection activeCell="A1" sqref="A1"/>
    </sheetView>
  </sheetViews>
  <sheetFormatPr defaultColWidth="9.00390625" defaultRowHeight="12.75"/>
  <cols>
    <col min="1" max="1" width="6.75390625" style="0" customWidth="1"/>
    <col min="2" max="2" width="34.875" style="0" bestFit="1" customWidth="1"/>
    <col min="3" max="3" width="24.75390625" style="0" customWidth="1"/>
    <col min="4" max="4" width="11.625" style="0" bestFit="1" customWidth="1"/>
  </cols>
  <sheetData>
    <row r="1" spans="1:3" ht="12.75">
      <c r="A1" t="s">
        <v>451</v>
      </c>
      <c r="C1" s="2"/>
    </row>
    <row r="2" ht="12.75">
      <c r="C2" s="78" t="s">
        <v>452</v>
      </c>
    </row>
    <row r="3" spans="2:3" ht="12.75">
      <c r="B3" t="s">
        <v>0</v>
      </c>
      <c r="C3" s="2"/>
    </row>
    <row r="4" spans="2:3" ht="12.75">
      <c r="B4" t="s">
        <v>2</v>
      </c>
      <c r="C4" s="2" t="s">
        <v>3</v>
      </c>
    </row>
    <row r="5" spans="2:4" ht="12.75">
      <c r="B5" t="s">
        <v>9</v>
      </c>
      <c r="C5" s="2">
        <v>5116</v>
      </c>
      <c r="D5" t="s">
        <v>453</v>
      </c>
    </row>
    <row r="6" spans="2:3" ht="12.75">
      <c r="B6" t="s">
        <v>10</v>
      </c>
      <c r="C6" s="79">
        <f>5011*10^0</f>
        <v>5011</v>
      </c>
    </row>
    <row r="7" spans="2:3" ht="12.75">
      <c r="B7" t="s">
        <v>11</v>
      </c>
      <c r="C7" s="79">
        <f>3475*10^0</f>
        <v>3475</v>
      </c>
    </row>
    <row r="8" spans="2:3" ht="12.75">
      <c r="B8" t="s">
        <v>12</v>
      </c>
      <c r="C8" s="79">
        <f>1912*10^0</f>
        <v>1912</v>
      </c>
    </row>
    <row r="9" spans="2:3" ht="12.75">
      <c r="B9" t="s">
        <v>13</v>
      </c>
      <c r="C9" s="79">
        <f>3760*10^0</f>
        <v>3760</v>
      </c>
    </row>
    <row r="10" spans="2:4" ht="12.75">
      <c r="B10" t="s">
        <v>14</v>
      </c>
      <c r="C10" s="79">
        <f>5.907231</f>
        <v>5.907231</v>
      </c>
      <c r="D10" t="s">
        <v>454</v>
      </c>
    </row>
    <row r="11" spans="2:4" ht="12.75">
      <c r="B11" t="s">
        <v>15</v>
      </c>
      <c r="C11" s="79">
        <f>49.882343</f>
        <v>49.882343</v>
      </c>
      <c r="D11" t="s">
        <v>454</v>
      </c>
    </row>
    <row r="12" spans="2:4" ht="12.75">
      <c r="B12" t="s">
        <v>16</v>
      </c>
      <c r="C12" s="79">
        <f>45.744488</f>
        <v>45.744488</v>
      </c>
      <c r="D12" t="s">
        <v>454</v>
      </c>
    </row>
    <row r="13" spans="2:4" ht="12.75">
      <c r="B13" t="s">
        <v>17</v>
      </c>
      <c r="C13" s="79">
        <f>20.247911</f>
        <v>20.247911</v>
      </c>
      <c r="D13" t="s">
        <v>455</v>
      </c>
    </row>
    <row r="14" spans="2:4" ht="12.75">
      <c r="B14" t="s">
        <v>18</v>
      </c>
      <c r="C14" s="79">
        <f>4382.536621</f>
        <v>4382.536621</v>
      </c>
      <c r="D14" t="s">
        <v>454</v>
      </c>
    </row>
    <row r="15" spans="2:4" ht="12.75">
      <c r="B15" t="s">
        <v>19</v>
      </c>
      <c r="C15" s="79">
        <f>4.189481</f>
        <v>4.189481</v>
      </c>
      <c r="D15" t="s">
        <v>456</v>
      </c>
    </row>
    <row r="16" spans="2:4" ht="12.75">
      <c r="B16" t="s">
        <v>20</v>
      </c>
      <c r="C16" s="79">
        <f>52.012562</f>
        <v>52.012562</v>
      </c>
      <c r="D16" t="s">
        <v>454</v>
      </c>
    </row>
    <row r="17" spans="2:4" ht="12.75">
      <c r="B17" t="s">
        <v>21</v>
      </c>
      <c r="C17" s="79">
        <f>2665.843262</f>
        <v>2665.843262</v>
      </c>
      <c r="D17" t="s">
        <v>456</v>
      </c>
    </row>
    <row r="18" spans="2:4" ht="12.75">
      <c r="B18" t="s">
        <v>22</v>
      </c>
      <c r="C18" s="79">
        <f>5.71622*10^0</f>
        <v>5.71622</v>
      </c>
      <c r="D18" t="s">
        <v>457</v>
      </c>
    </row>
    <row r="19" spans="2:4" ht="12.75">
      <c r="B19" t="s">
        <v>23</v>
      </c>
      <c r="C19" s="79">
        <f>67.615173*10^0</f>
        <v>67.615173</v>
      </c>
      <c r="D19" t="s">
        <v>458</v>
      </c>
    </row>
    <row r="20" spans="2:4" ht="12.75">
      <c r="B20" t="s">
        <v>24</v>
      </c>
      <c r="C20" s="79">
        <f>67.180222*10^0</f>
        <v>67.180222</v>
      </c>
      <c r="D20" t="s">
        <v>458</v>
      </c>
    </row>
    <row r="21" spans="2:4" ht="12.75">
      <c r="B21" t="s">
        <v>25</v>
      </c>
      <c r="C21" s="79">
        <f>162.860291*10^0</f>
        <v>162.860291</v>
      </c>
      <c r="D21" t="s">
        <v>458</v>
      </c>
    </row>
    <row r="22" spans="2:4" ht="12.75">
      <c r="B22" t="s">
        <v>26</v>
      </c>
      <c r="C22" s="79">
        <f>1242.840332*10^0</f>
        <v>1242.840332</v>
      </c>
      <c r="D22" t="s">
        <v>458</v>
      </c>
    </row>
    <row r="23" spans="2:4" ht="12.75">
      <c r="B23" t="s">
        <v>14</v>
      </c>
      <c r="C23" s="79">
        <f>5.915854</f>
        <v>5.915854</v>
      </c>
      <c r="D23" t="s">
        <v>454</v>
      </c>
    </row>
    <row r="24" spans="2:4" ht="12.75">
      <c r="B24" t="s">
        <v>15</v>
      </c>
      <c r="C24" s="79">
        <f>48.755211</f>
        <v>48.755211</v>
      </c>
      <c r="D24" t="s">
        <v>454</v>
      </c>
    </row>
    <row r="25" spans="2:4" ht="12.75">
      <c r="B25" t="s">
        <v>16</v>
      </c>
      <c r="C25" s="79">
        <f>45.73637</f>
        <v>45.73637</v>
      </c>
      <c r="D25" t="s">
        <v>454</v>
      </c>
    </row>
    <row r="26" spans="2:4" ht="12.75">
      <c r="B26" t="s">
        <v>17</v>
      </c>
      <c r="C26" s="79">
        <f>20.307816</f>
        <v>20.307816</v>
      </c>
      <c r="D26" t="s">
        <v>455</v>
      </c>
    </row>
    <row r="27" spans="2:4" ht="12.75">
      <c r="B27" t="s">
        <v>19</v>
      </c>
      <c r="C27" s="79">
        <f>5.110958</f>
        <v>5.110958</v>
      </c>
      <c r="D27" t="s">
        <v>456</v>
      </c>
    </row>
    <row r="28" spans="2:4" ht="12.75">
      <c r="B28" t="s">
        <v>20</v>
      </c>
      <c r="C28" s="79">
        <f>51.914391</f>
        <v>51.914391</v>
      </c>
      <c r="D28" t="s">
        <v>454</v>
      </c>
    </row>
    <row r="29" spans="2:4" ht="12.75">
      <c r="B29" t="s">
        <v>21</v>
      </c>
      <c r="C29" s="79">
        <f>2668.425537</f>
        <v>2668.425537</v>
      </c>
      <c r="D29" t="s">
        <v>456</v>
      </c>
    </row>
    <row r="30" spans="2:4" ht="12.75">
      <c r="B30" t="s">
        <v>23</v>
      </c>
      <c r="C30" s="79">
        <f>67.557289*10^0</f>
        <v>67.557289</v>
      </c>
      <c r="D30" t="s">
        <v>458</v>
      </c>
    </row>
    <row r="31" spans="2:4" ht="12.75">
      <c r="B31" t="s">
        <v>24</v>
      </c>
      <c r="C31" s="79">
        <f>65.894699*10^0</f>
        <v>65.894699</v>
      </c>
      <c r="D31" t="s">
        <v>458</v>
      </c>
    </row>
    <row r="32" spans="2:4" ht="12.75">
      <c r="B32" t="s">
        <v>27</v>
      </c>
      <c r="C32" s="79">
        <f>3588.833496</f>
        <v>3588.833496</v>
      </c>
      <c r="D32" t="s">
        <v>454</v>
      </c>
    </row>
    <row r="33" spans="2:4" ht="12.75">
      <c r="B33" t="s">
        <v>28</v>
      </c>
      <c r="C33" s="79">
        <f>4095.441406</f>
        <v>4095.441406</v>
      </c>
      <c r="D33" t="s">
        <v>454</v>
      </c>
    </row>
    <row r="34" spans="2:4" ht="12.75">
      <c r="B34" t="s">
        <v>29</v>
      </c>
      <c r="C34" s="79">
        <f>7026.822266</f>
        <v>7026.822266</v>
      </c>
      <c r="D34" t="s">
        <v>454</v>
      </c>
    </row>
    <row r="35" spans="2:4" ht="12.75">
      <c r="B35" t="s">
        <v>30</v>
      </c>
      <c r="C35" s="79">
        <f>12590.710938</f>
        <v>12590.710938</v>
      </c>
      <c r="D35" t="s">
        <v>454</v>
      </c>
    </row>
    <row r="36" spans="2:4" ht="12.75">
      <c r="B36" t="s">
        <v>31</v>
      </c>
      <c r="C36" s="79">
        <f>2685.576172</f>
        <v>2685.576172</v>
      </c>
      <c r="D36" t="s">
        <v>454</v>
      </c>
    </row>
    <row r="37" spans="2:4" ht="12.75">
      <c r="B37" t="s">
        <v>32</v>
      </c>
      <c r="C37" s="79">
        <f>2688.547119</f>
        <v>2688.547119</v>
      </c>
      <c r="D37" t="s">
        <v>454</v>
      </c>
    </row>
    <row r="38" spans="2:4" ht="12.75">
      <c r="B38" t="s">
        <v>33</v>
      </c>
      <c r="C38" s="79">
        <f>7408.433105</f>
        <v>7408.433105</v>
      </c>
      <c r="D38" t="s">
        <v>454</v>
      </c>
    </row>
    <row r="39" spans="2:4" ht="12.75">
      <c r="B39" t="s">
        <v>34</v>
      </c>
      <c r="C39" s="79">
        <f>11909.696289</f>
        <v>11909.696289</v>
      </c>
      <c r="D39" t="s">
        <v>454</v>
      </c>
    </row>
    <row r="40" spans="2:4" ht="12.75">
      <c r="B40" t="s">
        <v>35</v>
      </c>
      <c r="C40" s="79">
        <f>1498.194214</f>
        <v>1498.194214</v>
      </c>
      <c r="D40" t="s">
        <v>454</v>
      </c>
    </row>
    <row r="41" spans="2:4" ht="12.75">
      <c r="B41" t="s">
        <v>36</v>
      </c>
      <c r="C41" s="79">
        <f>1908.147095</f>
        <v>1908.147095</v>
      </c>
      <c r="D41" t="s">
        <v>454</v>
      </c>
    </row>
    <row r="42" spans="2:4" ht="12.75">
      <c r="B42" t="s">
        <v>37</v>
      </c>
      <c r="C42" s="79">
        <f>6079.04541</f>
        <v>6079.04541</v>
      </c>
      <c r="D42" t="s">
        <v>454</v>
      </c>
    </row>
    <row r="43" spans="2:4" ht="12.75">
      <c r="B43" t="s">
        <v>38</v>
      </c>
      <c r="C43" s="79">
        <f>10488.199219</f>
        <v>10488.199219</v>
      </c>
      <c r="D43" t="s">
        <v>454</v>
      </c>
    </row>
    <row r="44" spans="2:4" ht="12.75">
      <c r="B44" t="s">
        <v>39</v>
      </c>
      <c r="C44" s="79">
        <f>2727.099854</f>
        <v>2727.099854</v>
      </c>
      <c r="D44" t="s">
        <v>454</v>
      </c>
    </row>
    <row r="45" spans="2:4" ht="12.75">
      <c r="B45" t="s">
        <v>40</v>
      </c>
      <c r="C45" s="79">
        <f>2697.363281</f>
        <v>2697.363281</v>
      </c>
      <c r="D45" t="s">
        <v>454</v>
      </c>
    </row>
    <row r="46" spans="2:4" ht="12.75">
      <c r="B46" t="s">
        <v>41</v>
      </c>
      <c r="C46" s="79">
        <f>5508.799316</f>
        <v>5508.799316</v>
      </c>
      <c r="D46" t="s">
        <v>454</v>
      </c>
    </row>
    <row r="47" spans="2:4" ht="12.75">
      <c r="B47" t="s">
        <v>42</v>
      </c>
      <c r="C47" s="79">
        <f>7030.143066</f>
        <v>7030.143066</v>
      </c>
      <c r="D47" t="s">
        <v>454</v>
      </c>
    </row>
    <row r="48" spans="2:4" ht="12.75">
      <c r="B48" t="s">
        <v>43</v>
      </c>
      <c r="C48" s="79">
        <f>463.900024*10^0</f>
        <v>463.900024</v>
      </c>
      <c r="D48" t="s">
        <v>459</v>
      </c>
    </row>
    <row r="49" spans="2:4" ht="12.75">
      <c r="B49" t="s">
        <v>44</v>
      </c>
      <c r="C49" s="79">
        <f>1381.248535*10^0</f>
        <v>1381.248535</v>
      </c>
      <c r="D49" t="s">
        <v>458</v>
      </c>
    </row>
    <row r="50" spans="2:4" ht="12.75">
      <c r="B50" t="s">
        <v>45</v>
      </c>
      <c r="C50" s="79">
        <f>1331.768921*10^0</f>
        <v>1331.768921</v>
      </c>
      <c r="D50" t="s">
        <v>458</v>
      </c>
    </row>
    <row r="51" spans="2:4" ht="12.75">
      <c r="B51" t="s">
        <v>46</v>
      </c>
      <c r="C51" s="79">
        <f>536.723755</f>
        <v>536.723755</v>
      </c>
      <c r="D51" t="s">
        <v>460</v>
      </c>
    </row>
    <row r="52" spans="2:4" ht="12.75">
      <c r="B52" t="s">
        <v>47</v>
      </c>
      <c r="C52" s="79">
        <f>1191.192505</f>
        <v>1191.192505</v>
      </c>
      <c r="D52" t="s">
        <v>460</v>
      </c>
    </row>
    <row r="53" spans="2:4" ht="12.75">
      <c r="B53" t="s">
        <v>48</v>
      </c>
      <c r="C53" s="79">
        <f>18.595772</f>
        <v>18.595772</v>
      </c>
      <c r="D53" t="s">
        <v>461</v>
      </c>
    </row>
    <row r="54" spans="2:4" ht="12.75">
      <c r="B54" t="s">
        <v>49</v>
      </c>
      <c r="C54" s="79">
        <f>6.147818</f>
        <v>6.147818</v>
      </c>
      <c r="D54" t="s">
        <v>461</v>
      </c>
    </row>
    <row r="55" spans="2:4" ht="12.75">
      <c r="B55" t="s">
        <v>50</v>
      </c>
      <c r="C55" s="79">
        <f>6.376558</f>
        <v>6.376558</v>
      </c>
      <c r="D55" t="s">
        <v>454</v>
      </c>
    </row>
    <row r="56" spans="2:4" ht="12.75">
      <c r="B56" t="s">
        <v>51</v>
      </c>
      <c r="C56" s="79">
        <f>5.556079</f>
        <v>5.556079</v>
      </c>
      <c r="D56" t="s">
        <v>454</v>
      </c>
    </row>
    <row r="57" spans="2:4" ht="12.75">
      <c r="B57" t="s">
        <v>52</v>
      </c>
      <c r="C57" s="79">
        <f>30.188486</f>
        <v>30.188486</v>
      </c>
      <c r="D57" t="s">
        <v>454</v>
      </c>
    </row>
    <row r="58" spans="2:4" ht="12.75">
      <c r="B58" t="s">
        <v>53</v>
      </c>
      <c r="C58" s="79">
        <f>4.338426</f>
        <v>4.338426</v>
      </c>
      <c r="D58" t="s">
        <v>454</v>
      </c>
    </row>
    <row r="59" spans="2:3" ht="12.75">
      <c r="B59" t="s">
        <v>59</v>
      </c>
      <c r="C59" s="2" t="s">
        <v>60</v>
      </c>
    </row>
    <row r="60" spans="2:4" ht="12.75">
      <c r="B60" t="s">
        <v>61</v>
      </c>
      <c r="C60" s="80">
        <f>1.733*10^9</f>
        <v>1733000000</v>
      </c>
      <c r="D60" t="s">
        <v>462</v>
      </c>
    </row>
    <row r="61" spans="2:4" ht="12.75">
      <c r="B61" t="s">
        <v>63</v>
      </c>
      <c r="C61" s="79">
        <v>0</v>
      </c>
      <c r="D61" t="s">
        <v>463</v>
      </c>
    </row>
    <row r="62" spans="2:3" ht="12.75">
      <c r="B62" t="s">
        <v>136</v>
      </c>
      <c r="C62" s="2" t="s">
        <v>133</v>
      </c>
    </row>
    <row r="63" spans="2:4" ht="12.75">
      <c r="B63" t="s">
        <v>287</v>
      </c>
      <c r="C63" s="2">
        <v>1022</v>
      </c>
      <c r="D63" t="s">
        <v>464</v>
      </c>
    </row>
    <row r="64" spans="2:3" ht="12.75">
      <c r="B64" t="s">
        <v>391</v>
      </c>
      <c r="C64" s="2" t="s">
        <v>392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dc:creator>
  <cp:keywords/>
  <dc:description/>
  <cp:lastModifiedBy>test</cp:lastModifiedBy>
  <dcterms:created xsi:type="dcterms:W3CDTF">2007-04-07T10:43:20Z</dcterms:created>
  <dcterms:modified xsi:type="dcterms:W3CDTF">2007-04-07T10:43:50Z</dcterms:modified>
  <cp:category/>
  <cp:version/>
  <cp:contentType/>
  <cp:contentStatus/>
</cp:coreProperties>
</file>